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648" windowWidth="14460" windowHeight="10368" activeTab="0"/>
  </bookViews>
  <sheets>
    <sheet name="2016 budget" sheetId="1" r:id="rId1"/>
    <sheet name="2016 member fee calculations" sheetId="2" r:id="rId2"/>
    <sheet name="2016 buying pool calculation" sheetId="3" r:id="rId3"/>
    <sheet name="2015-16 buying pool comparisons" sheetId="4" r:id="rId4"/>
    <sheet name="Total amounts with compare" sheetId="5" r:id="rId5"/>
  </sheets>
  <definedNames>
    <definedName name="_xlnm.Print_Area" localSheetId="3">'2015-16 buying pool comparisons'!$A$1:$I$20</definedName>
    <definedName name="_xlnm.Print_Area" localSheetId="2">'2016 buying pool calculation'!$A$1:$H$24</definedName>
  </definedNames>
  <calcPr fullCalcOnLoad="1"/>
</workbook>
</file>

<file path=xl/sharedStrings.xml><?xml version="1.0" encoding="utf-8"?>
<sst xmlns="http://schemas.openxmlformats.org/spreadsheetml/2006/main" count="146" uniqueCount="105">
  <si>
    <t>Income</t>
  </si>
  <si>
    <t>Member shares</t>
  </si>
  <si>
    <t>Other income</t>
  </si>
  <si>
    <t>Expenses</t>
  </si>
  <si>
    <t>Website</t>
  </si>
  <si>
    <t>Program management</t>
  </si>
  <si>
    <t>R &amp; D</t>
  </si>
  <si>
    <t>Difference</t>
  </si>
  <si>
    <t>TOTAL</t>
  </si>
  <si>
    <t>Other</t>
  </si>
  <si>
    <t>b.</t>
  </si>
  <si>
    <t>c.</t>
  </si>
  <si>
    <t>d.</t>
  </si>
  <si>
    <t xml:space="preserve">Digital Content  </t>
  </si>
  <si>
    <t>OverDrive Vendor Fees</t>
  </si>
  <si>
    <t xml:space="preserve">Carryover </t>
  </si>
  <si>
    <t>Milwaukee</t>
  </si>
  <si>
    <t>Lakeshores</t>
  </si>
  <si>
    <t>Mid-Wisconsin</t>
  </si>
  <si>
    <t>Kenosha</t>
  </si>
  <si>
    <t>WVLS</t>
  </si>
  <si>
    <t>Northern Waters</t>
  </si>
  <si>
    <t>Eastern Shores</t>
  </si>
  <si>
    <t>Indianhead</t>
  </si>
  <si>
    <t>Nicolet</t>
  </si>
  <si>
    <t>OWLS</t>
  </si>
  <si>
    <t>South Central</t>
  </si>
  <si>
    <t>Waukesha</t>
  </si>
  <si>
    <t>Winding Rivers</t>
  </si>
  <si>
    <t>Winnefox</t>
  </si>
  <si>
    <t>Manitowoc Calumet</t>
  </si>
  <si>
    <t>Southwest Wisconsin</t>
  </si>
  <si>
    <t>Arrowhead</t>
  </si>
  <si>
    <t>&lt;300,000</t>
  </si>
  <si>
    <t>&gt;900,001</t>
  </si>
  <si>
    <t>a.</t>
  </si>
  <si>
    <t>e.</t>
  </si>
  <si>
    <t>f.</t>
  </si>
  <si>
    <t>Levels:</t>
  </si>
  <si>
    <t>Shares:</t>
  </si>
  <si>
    <t>600,001-900,000</t>
  </si>
  <si>
    <t>Partner</t>
  </si>
  <si>
    <t>Number of shares</t>
  </si>
  <si>
    <t>Cost per share:</t>
  </si>
  <si>
    <t>Total expenditures in budget:</t>
  </si>
  <si>
    <t>TOTALS</t>
  </si>
  <si>
    <t>Reserve</t>
  </si>
  <si>
    <t>Amount to be shared:</t>
  </si>
  <si>
    <t>Usage</t>
  </si>
  <si>
    <t>Overdrive Checkouts by system</t>
  </si>
  <si>
    <t>Arrowhead Library System</t>
  </si>
  <si>
    <t>Eastern Shores Library System</t>
  </si>
  <si>
    <t>Indianhead Federated</t>
  </si>
  <si>
    <t>Kenosha County Library System</t>
  </si>
  <si>
    <t>Lakeshores Library System</t>
  </si>
  <si>
    <t>Manitowoc-Calumet Library System</t>
  </si>
  <si>
    <t>Mid-Wisconsin Federated Library System</t>
  </si>
  <si>
    <t>Milwaukee Co. Federated Library System</t>
  </si>
  <si>
    <t>Northern Waters Library Service</t>
  </si>
  <si>
    <t>Outagamie Waupaca Library System</t>
  </si>
  <si>
    <t>Southwest Wisconsin Library System</t>
  </si>
  <si>
    <t>Winding Rivers Library System</t>
  </si>
  <si>
    <t>Winnefox Library System</t>
  </si>
  <si>
    <t>% of usage</t>
  </si>
  <si>
    <t>Buying pool income from partners: non-LSTA</t>
  </si>
  <si>
    <t>2013 service population</t>
  </si>
  <si>
    <t>Share**</t>
  </si>
  <si>
    <t>Totals</t>
  </si>
  <si>
    <t>*Extended county population from DPI</t>
  </si>
  <si>
    <t>**Usage weighted at 75%; population weighted at 25%</t>
  </si>
  <si>
    <t>*Extended county population from DPI; same figure used for both years</t>
  </si>
  <si>
    <t>2015 budget</t>
  </si>
  <si>
    <t>2016 budget</t>
  </si>
  <si>
    <t>Digital Newspaper Project</t>
  </si>
  <si>
    <t>2016 System</t>
  </si>
  <si>
    <t>% of population</t>
  </si>
  <si>
    <t>2015 buying pool shares</t>
  </si>
  <si>
    <t>2016 proposed member shares(rounded)</t>
  </si>
  <si>
    <t>2016 buying pool shares</t>
  </si>
  <si>
    <t>2015 member shares (rounded)</t>
  </si>
  <si>
    <t>2015 system totals</t>
  </si>
  <si>
    <t>2016 system totals</t>
  </si>
  <si>
    <t>300,001-600,000</t>
  </si>
  <si>
    <t>2015 cost</t>
  </si>
  <si>
    <t>2016 proposed cost (rounded)</t>
  </si>
  <si>
    <t>Population*</t>
  </si>
  <si>
    <t>% usage
difference</t>
  </si>
  <si>
    <t>Percent
increase/
decrease</t>
  </si>
  <si>
    <t>2014
% of usage</t>
  </si>
  <si>
    <t>2013
% of usage</t>
  </si>
  <si>
    <t>2013
% of pop*</t>
  </si>
  <si>
    <t>2016 System
Share**</t>
  </si>
  <si>
    <t>2015 System
Share**</t>
  </si>
  <si>
    <t>Cost increase/
decrease %</t>
  </si>
  <si>
    <t>Cost increase/
decrease amount</t>
  </si>
  <si>
    <t>Difference 
amount</t>
  </si>
  <si>
    <t xml:space="preserve">
</t>
  </si>
  <si>
    <t>Waukesha Co. Federated Library System (inc. Jefferson County)</t>
  </si>
  <si>
    <t>South Central Library System (inc. Randolph)</t>
  </si>
  <si>
    <t>Wisconsin Valley Library Service</t>
  </si>
  <si>
    <t xml:space="preserve">Nicolet Federated Library System </t>
  </si>
  <si>
    <t xml:space="preserve">Nicolet Federated Library System Total </t>
  </si>
  <si>
    <t xml:space="preserve">Wisconsin Valley Library Service Total </t>
  </si>
  <si>
    <t>Waukesha (includes Jefferson County)</t>
  </si>
  <si>
    <t>South Central (includes Randolph)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</si>
</sst>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[$$-409]#,##0.00"/>
    <numFmt numFmtId="171" formatCode="[$$-409]#,##0"/>
    <numFmt numFmtId="172" formatCode="0.0%"/>
    <numFmt numFmtId="173" formatCode="0.000"/>
    <numFmt numFmtId="174" formatCode="&quot;$&quot;#,##0.0"/>
    <numFmt numFmtId="175" formatCode="[$-409]dddd\,\ mmmm\ dd\,\ yyyy"/>
    <numFmt numFmtId="176" formatCode="[$-409]h:mm:ss\ AM/PM"/>
    <numFmt numFmtId="177" formatCode="0.0"/>
    <numFmt numFmtId="178" formatCode="0.0000"/>
    <numFmt numFmtId="179" formatCode="0.000%"/>
    <numFmt numFmtId="180" formatCode="0.000000000000000%"/>
    <numFmt numFmtId="181" formatCode="[$-409]dddd\,\ mmmm\ 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2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44" fontId="1" fillId="0" borderId="0" xfId="47" applyFont="1" applyAlignment="1">
      <alignment/>
    </xf>
    <xf numFmtId="164" fontId="1" fillId="0" borderId="0" xfId="47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10" fontId="1" fillId="0" borderId="0" xfId="47" applyNumberFormat="1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6" fontId="3" fillId="0" borderId="0" xfId="0" applyNumberFormat="1" applyFont="1" applyAlignment="1">
      <alignment/>
    </xf>
    <xf numFmtId="6" fontId="3" fillId="0" borderId="0" xfId="47" applyNumberFormat="1" applyFont="1" applyAlignment="1">
      <alignment/>
    </xf>
    <xf numFmtId="0" fontId="5" fillId="0" borderId="0" xfId="0" applyFont="1" applyAlignment="1">
      <alignment/>
    </xf>
    <xf numFmtId="166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5" fillId="0" borderId="0" xfId="0" applyFont="1" applyAlignment="1">
      <alignment/>
    </xf>
    <xf numFmtId="44" fontId="0" fillId="0" borderId="0" xfId="47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45" fillId="0" borderId="0" xfId="47" applyFont="1" applyAlignment="1">
      <alignment/>
    </xf>
    <xf numFmtId="44" fontId="45" fillId="0" borderId="0" xfId="0" applyNumberFormat="1" applyFont="1" applyAlignment="1">
      <alignment/>
    </xf>
    <xf numFmtId="0" fontId="45" fillId="0" borderId="0" xfId="0" applyFont="1" applyAlignment="1">
      <alignment wrapText="1"/>
    </xf>
    <xf numFmtId="164" fontId="0" fillId="0" borderId="0" xfId="47" applyNumberFormat="1" applyFont="1" applyAlignment="1">
      <alignment wrapText="1"/>
    </xf>
    <xf numFmtId="0" fontId="3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44" fontId="0" fillId="0" borderId="0" xfId="47" applyNumberFormat="1" applyFont="1" applyAlignment="1">
      <alignment/>
    </xf>
    <xf numFmtId="44" fontId="45" fillId="0" borderId="0" xfId="47" applyNumberFormat="1" applyFont="1" applyAlignment="1">
      <alignment/>
    </xf>
    <xf numFmtId="165" fontId="45" fillId="0" borderId="11" xfId="50" applyNumberFormat="1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27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45" fillId="0" borderId="12" xfId="0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168" fontId="0" fillId="0" borderId="14" xfId="45" applyNumberFormat="1" applyFont="1" applyBorder="1" applyAlignment="1">
      <alignment/>
    </xf>
    <xf numFmtId="165" fontId="0" fillId="0" borderId="0" xfId="0" applyNumberFormat="1" applyAlignment="1">
      <alignment/>
    </xf>
    <xf numFmtId="168" fontId="0" fillId="0" borderId="13" xfId="45" applyNumberFormat="1" applyFont="1" applyBorder="1" applyAlignment="1">
      <alignment/>
    </xf>
    <xf numFmtId="165" fontId="0" fillId="0" borderId="15" xfId="0" applyNumberFormat="1" applyBorder="1" applyAlignment="1">
      <alignment/>
    </xf>
    <xf numFmtId="0" fontId="7" fillId="0" borderId="13" xfId="59" applyFont="1" applyBorder="1" applyAlignment="1" applyProtection="1">
      <alignment wrapText="1"/>
      <protection/>
    </xf>
    <xf numFmtId="0" fontId="7" fillId="0" borderId="16" xfId="59" applyFont="1" applyBorder="1" applyAlignment="1" applyProtection="1">
      <alignment wrapText="1"/>
      <protection/>
    </xf>
    <xf numFmtId="0" fontId="0" fillId="0" borderId="16" xfId="0" applyBorder="1" applyAlignment="1">
      <alignment/>
    </xf>
    <xf numFmtId="168" fontId="0" fillId="0" borderId="16" xfId="45" applyNumberFormat="1" applyFont="1" applyBorder="1" applyAlignment="1">
      <alignment/>
    </xf>
    <xf numFmtId="0" fontId="7" fillId="0" borderId="0" xfId="59" applyFont="1" applyAlignment="1" applyProtection="1">
      <alignment wrapText="1"/>
      <protection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5" fontId="0" fillId="0" borderId="13" xfId="0" applyNumberFormat="1" applyBorder="1" applyAlignment="1">
      <alignment/>
    </xf>
    <xf numFmtId="172" fontId="0" fillId="0" borderId="0" xfId="67" applyNumberFormat="1" applyFont="1" applyBorder="1" applyAlignment="1">
      <alignment/>
    </xf>
    <xf numFmtId="165" fontId="0" fillId="0" borderId="17" xfId="0" applyNumberFormat="1" applyBorder="1" applyAlignment="1">
      <alignment/>
    </xf>
    <xf numFmtId="172" fontId="0" fillId="0" borderId="0" xfId="67" applyNumberFormat="1" applyFont="1" applyAlignment="1">
      <alignment/>
    </xf>
    <xf numFmtId="165" fontId="0" fillId="0" borderId="14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0" xfId="0" applyNumberFormat="1" applyBorder="1" applyAlignment="1">
      <alignment/>
    </xf>
    <xf numFmtId="172" fontId="0" fillId="0" borderId="15" xfId="67" applyNumberFormat="1" applyFont="1" applyBorder="1" applyAlignment="1">
      <alignment/>
    </xf>
    <xf numFmtId="3" fontId="8" fillId="0" borderId="0" xfId="46" applyNumberFormat="1" applyFont="1" applyFill="1" applyAlignment="1" quotePrefix="1">
      <alignment horizontal="right"/>
    </xf>
    <xf numFmtId="0" fontId="45" fillId="0" borderId="0" xfId="0" applyFont="1" applyFill="1" applyAlignment="1">
      <alignment/>
    </xf>
    <xf numFmtId="168" fontId="0" fillId="0" borderId="0" xfId="44" applyNumberFormat="1" applyFont="1" applyAlignment="1">
      <alignment/>
    </xf>
    <xf numFmtId="168" fontId="0" fillId="0" borderId="0" xfId="44" applyNumberFormat="1" applyFont="1" applyBorder="1" applyAlignment="1">
      <alignment/>
    </xf>
    <xf numFmtId="44" fontId="0" fillId="0" borderId="0" xfId="47" applyFont="1" applyAlignment="1">
      <alignment/>
    </xf>
    <xf numFmtId="165" fontId="0" fillId="0" borderId="0" xfId="47" applyNumberFormat="1" applyFont="1" applyAlignment="1">
      <alignment/>
    </xf>
    <xf numFmtId="165" fontId="45" fillId="0" borderId="0" xfId="0" applyNumberFormat="1" applyFont="1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Alignment="1">
      <alignment/>
    </xf>
    <xf numFmtId="165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10" fontId="0" fillId="0" borderId="14" xfId="67" applyNumberFormat="1" applyFont="1" applyBorder="1" applyAlignment="1">
      <alignment/>
    </xf>
    <xf numFmtId="10" fontId="0" fillId="0" borderId="0" xfId="67" applyNumberFormat="1" applyFont="1" applyBorder="1" applyAlignment="1">
      <alignment/>
    </xf>
    <xf numFmtId="0" fontId="45" fillId="33" borderId="0" xfId="0" applyFont="1" applyFill="1" applyBorder="1" applyAlignment="1">
      <alignment/>
    </xf>
    <xf numFmtId="44" fontId="0" fillId="33" borderId="0" xfId="0" applyNumberFormat="1" applyFill="1" applyBorder="1" applyAlignment="1">
      <alignment/>
    </xf>
    <xf numFmtId="10" fontId="0" fillId="0" borderId="13" xfId="67" applyNumberFormat="1" applyFont="1" applyBorder="1" applyAlignment="1">
      <alignment/>
    </xf>
    <xf numFmtId="10" fontId="0" fillId="0" borderId="16" xfId="67" applyNumberFormat="1" applyFont="1" applyBorder="1" applyAlignment="1">
      <alignment/>
    </xf>
    <xf numFmtId="10" fontId="0" fillId="0" borderId="18" xfId="67" applyNumberFormat="1" applyFont="1" applyBorder="1" applyAlignment="1">
      <alignment/>
    </xf>
    <xf numFmtId="10" fontId="0" fillId="0" borderId="15" xfId="67" applyNumberFormat="1" applyFont="1" applyBorder="1" applyAlignment="1">
      <alignment/>
    </xf>
    <xf numFmtId="10" fontId="0" fillId="0" borderId="19" xfId="67" applyNumberFormat="1" applyFont="1" applyBorder="1" applyAlignment="1">
      <alignment/>
    </xf>
    <xf numFmtId="10" fontId="0" fillId="0" borderId="0" xfId="66" applyNumberFormat="1" applyFont="1" applyAlignment="1">
      <alignment/>
    </xf>
    <xf numFmtId="10" fontId="0" fillId="0" borderId="0" xfId="66" applyNumberFormat="1" applyFont="1" applyBorder="1" applyAlignment="1">
      <alignment/>
    </xf>
    <xf numFmtId="10" fontId="45" fillId="0" borderId="12" xfId="66" applyNumberFormat="1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172" fontId="45" fillId="0" borderId="12" xfId="67" applyNumberFormat="1" applyFont="1" applyBorder="1" applyAlignment="1">
      <alignment horizontal="center" wrapText="1"/>
    </xf>
    <xf numFmtId="0" fontId="45" fillId="33" borderId="12" xfId="0" applyFont="1" applyFill="1" applyBorder="1" applyAlignment="1">
      <alignment wrapText="1"/>
    </xf>
    <xf numFmtId="165" fontId="0" fillId="0" borderId="0" xfId="67" applyNumberFormat="1" applyFont="1" applyAlignment="1">
      <alignment/>
    </xf>
    <xf numFmtId="165" fontId="45" fillId="0" borderId="0" xfId="47" applyNumberFormat="1" applyFont="1" applyAlignment="1">
      <alignment/>
    </xf>
    <xf numFmtId="165" fontId="45" fillId="0" borderId="0" xfId="47" applyNumberFormat="1" applyFont="1" applyAlignment="1">
      <alignment wrapText="1"/>
    </xf>
    <xf numFmtId="168" fontId="45" fillId="0" borderId="0" xfId="0" applyNumberFormat="1" applyFont="1" applyAlignment="1">
      <alignment/>
    </xf>
    <xf numFmtId="165" fontId="0" fillId="33" borderId="0" xfId="0" applyNumberFormat="1" applyFill="1" applyAlignment="1">
      <alignment/>
    </xf>
    <xf numFmtId="165" fontId="45" fillId="33" borderId="0" xfId="0" applyNumberFormat="1" applyFont="1" applyFill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Currency 3" xfId="50"/>
    <cellStyle name="Currency 4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Percent 2" xfId="67"/>
    <cellStyle name="Percent 3" xfId="68"/>
    <cellStyle name="Percent 4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3"/>
  <sheetViews>
    <sheetView tabSelected="1" view="pageLayout" workbookViewId="0" topLeftCell="A1">
      <selection activeCell="B29" sqref="B29"/>
    </sheetView>
  </sheetViews>
  <sheetFormatPr defaultColWidth="9.140625" defaultRowHeight="15"/>
  <cols>
    <col min="1" max="1" width="2.7109375" style="0" bestFit="1" customWidth="1"/>
    <col min="2" max="2" width="29.00390625" style="4" bestFit="1" customWidth="1"/>
    <col min="3" max="4" width="19.140625" style="4" customWidth="1"/>
    <col min="5" max="5" width="15.57421875" style="0" bestFit="1" customWidth="1"/>
    <col min="6" max="6" width="14.00390625" style="0" bestFit="1" customWidth="1"/>
    <col min="7" max="7" width="13.28125" style="0" bestFit="1" customWidth="1"/>
    <col min="8" max="9" width="13.28125" style="0" customWidth="1"/>
    <col min="10" max="10" width="54.7109375" style="4" customWidth="1"/>
  </cols>
  <sheetData>
    <row r="2" spans="3:6" ht="15">
      <c r="C2" s="28" t="s">
        <v>72</v>
      </c>
      <c r="D2" s="28" t="s">
        <v>71</v>
      </c>
      <c r="E2" s="60"/>
      <c r="F2" s="16"/>
    </row>
    <row r="3" spans="3:9" ht="18">
      <c r="C3" s="29"/>
      <c r="D3" s="29"/>
      <c r="E3" s="17"/>
      <c r="F3" s="18"/>
      <c r="H3" s="10"/>
      <c r="I3" s="10"/>
    </row>
    <row r="4" spans="2:10" ht="15">
      <c r="B4" s="7" t="s">
        <v>0</v>
      </c>
      <c r="C4" s="7"/>
      <c r="D4" s="7"/>
      <c r="E4" s="5"/>
      <c r="F4" s="5"/>
      <c r="G4" s="5"/>
      <c r="H4" s="11"/>
      <c r="I4" s="13"/>
      <c r="J4" s="7"/>
    </row>
    <row r="5" spans="6:9" ht="15">
      <c r="F5" s="1"/>
      <c r="G5" s="1"/>
      <c r="H5" s="12"/>
      <c r="I5" s="1"/>
    </row>
    <row r="6" spans="1:9" ht="17.25" customHeight="1">
      <c r="A6" t="s">
        <v>35</v>
      </c>
      <c r="B6" s="4" t="s">
        <v>1</v>
      </c>
      <c r="C6" s="27">
        <f>C24-1000000</f>
        <v>86000</v>
      </c>
      <c r="D6" s="27">
        <v>86000</v>
      </c>
      <c r="E6" s="2"/>
      <c r="F6" s="2"/>
      <c r="G6" s="2"/>
      <c r="H6" s="2"/>
      <c r="I6" s="2"/>
    </row>
    <row r="7" spans="1:9" ht="19.5" customHeight="1">
      <c r="A7" t="s">
        <v>10</v>
      </c>
      <c r="B7" s="4" t="s">
        <v>15</v>
      </c>
      <c r="C7" s="15">
        <v>0</v>
      </c>
      <c r="D7" s="15">
        <v>0</v>
      </c>
      <c r="E7" s="2"/>
      <c r="F7" s="2"/>
      <c r="G7" s="2"/>
      <c r="H7" s="2"/>
      <c r="I7" s="2"/>
    </row>
    <row r="8" spans="1:9" ht="19.5" customHeight="1">
      <c r="A8" t="s">
        <v>11</v>
      </c>
      <c r="B8" s="4" t="s">
        <v>2</v>
      </c>
      <c r="C8" s="15">
        <v>0</v>
      </c>
      <c r="D8" s="15">
        <v>0</v>
      </c>
      <c r="E8" s="2"/>
      <c r="F8" s="2"/>
      <c r="G8" s="2"/>
      <c r="H8" s="2"/>
      <c r="I8" s="2"/>
    </row>
    <row r="9" spans="1:9" ht="28.5">
      <c r="A9" t="s">
        <v>12</v>
      </c>
      <c r="B9" s="4" t="s">
        <v>64</v>
      </c>
      <c r="C9" s="15">
        <v>1000000</v>
      </c>
      <c r="D9" s="15">
        <v>1000000</v>
      </c>
      <c r="E9" s="2"/>
      <c r="F9" s="2"/>
      <c r="G9" s="2"/>
      <c r="H9" s="2"/>
      <c r="I9" s="2"/>
    </row>
    <row r="10" spans="3:9" ht="19.5" customHeight="1">
      <c r="C10" s="15"/>
      <c r="D10" s="15"/>
      <c r="E10" s="2"/>
      <c r="F10" s="2"/>
      <c r="G10" s="2"/>
      <c r="H10" s="2"/>
      <c r="I10" s="2"/>
    </row>
    <row r="11" spans="2:9" ht="14.25">
      <c r="B11" s="8" t="s">
        <v>8</v>
      </c>
      <c r="C11" s="3">
        <f>SUM(C6:C10)</f>
        <v>1086000</v>
      </c>
      <c r="D11" s="22">
        <f>SUM(D6:D10)</f>
        <v>1086000</v>
      </c>
      <c r="E11" s="2"/>
      <c r="F11" s="2"/>
      <c r="G11" s="2"/>
      <c r="H11" s="2"/>
      <c r="I11" s="2"/>
    </row>
    <row r="12" spans="5:9" ht="18" customHeight="1">
      <c r="E12" s="3"/>
      <c r="F12" s="3"/>
      <c r="G12" s="3"/>
      <c r="H12" s="3"/>
      <c r="I12" s="3"/>
    </row>
    <row r="14" spans="1:4" ht="15">
      <c r="A14" s="5"/>
      <c r="B14" s="7" t="s">
        <v>3</v>
      </c>
      <c r="C14" s="7"/>
      <c r="D14" s="7"/>
    </row>
    <row r="15" spans="2:10" s="5" customFormat="1" ht="15">
      <c r="B15" s="7"/>
      <c r="C15" s="7"/>
      <c r="D15" s="7"/>
      <c r="G15" s="7"/>
      <c r="H15" s="7"/>
      <c r="J15" s="7"/>
    </row>
    <row r="16" spans="1:10" s="5" customFormat="1" ht="15">
      <c r="A16" t="s">
        <v>35</v>
      </c>
      <c r="B16" s="4" t="s">
        <v>4</v>
      </c>
      <c r="C16" s="27">
        <v>1000</v>
      </c>
      <c r="D16" s="27">
        <v>1000</v>
      </c>
      <c r="G16" s="7"/>
      <c r="H16" s="7"/>
      <c r="J16" s="7"/>
    </row>
    <row r="17" spans="1:9" ht="14.25">
      <c r="A17" t="s">
        <v>10</v>
      </c>
      <c r="B17" s="4" t="s">
        <v>5</v>
      </c>
      <c r="C17" s="27">
        <v>52000</v>
      </c>
      <c r="D17" s="27">
        <v>52000</v>
      </c>
      <c r="E17" s="2"/>
      <c r="F17" s="2"/>
      <c r="G17" s="6"/>
      <c r="H17" s="6"/>
      <c r="I17" s="6"/>
    </row>
    <row r="18" spans="1:9" ht="24.75" customHeight="1">
      <c r="A18" t="s">
        <v>11</v>
      </c>
      <c r="B18" s="4" t="s">
        <v>14</v>
      </c>
      <c r="C18" s="27">
        <v>18000</v>
      </c>
      <c r="D18" s="27">
        <v>18000</v>
      </c>
      <c r="E18" s="2"/>
      <c r="F18" s="2"/>
      <c r="G18" s="6"/>
      <c r="H18" s="6"/>
      <c r="I18" s="6"/>
    </row>
    <row r="19" spans="1:9" ht="14.25">
      <c r="A19" t="s">
        <v>12</v>
      </c>
      <c r="B19" s="4" t="s">
        <v>13</v>
      </c>
      <c r="C19" s="27">
        <v>1000000</v>
      </c>
      <c r="D19" s="27">
        <v>1000000</v>
      </c>
      <c r="E19" s="2"/>
      <c r="F19" s="2"/>
      <c r="G19" s="6"/>
      <c r="H19" s="6"/>
      <c r="I19" s="6"/>
    </row>
    <row r="20" spans="1:10" s="21" customFormat="1" ht="14.25">
      <c r="A20" s="21" t="s">
        <v>36</v>
      </c>
      <c r="B20" s="4" t="s">
        <v>73</v>
      </c>
      <c r="C20" s="27">
        <v>650</v>
      </c>
      <c r="D20" s="27">
        <v>0</v>
      </c>
      <c r="E20" s="2"/>
      <c r="F20" s="2"/>
      <c r="G20" s="6"/>
      <c r="H20" s="6"/>
      <c r="I20" s="6"/>
      <c r="J20" s="4"/>
    </row>
    <row r="21" spans="1:9" ht="29.25" customHeight="1">
      <c r="A21" t="s">
        <v>36</v>
      </c>
      <c r="B21" s="4" t="s">
        <v>6</v>
      </c>
      <c r="C21" s="27">
        <v>5000</v>
      </c>
      <c r="D21" s="27">
        <v>5000</v>
      </c>
      <c r="E21" s="2"/>
      <c r="F21" s="2"/>
      <c r="G21" s="6"/>
      <c r="H21" s="6"/>
      <c r="I21" s="6"/>
    </row>
    <row r="22" spans="1:9" ht="18" customHeight="1">
      <c r="A22" s="21" t="s">
        <v>37</v>
      </c>
      <c r="B22" s="4" t="s">
        <v>46</v>
      </c>
      <c r="C22" s="27">
        <v>9350</v>
      </c>
      <c r="D22" s="27">
        <v>10000</v>
      </c>
      <c r="E22" s="2"/>
      <c r="F22" s="2"/>
      <c r="G22" s="6"/>
      <c r="H22" s="6"/>
      <c r="I22" s="6"/>
    </row>
    <row r="23" spans="1:10" s="21" customFormat="1" ht="18" customHeight="1">
      <c r="A23" t="s">
        <v>37</v>
      </c>
      <c r="B23" s="4" t="s">
        <v>9</v>
      </c>
      <c r="C23" s="15">
        <v>0</v>
      </c>
      <c r="D23" s="15">
        <v>0</v>
      </c>
      <c r="E23" s="2"/>
      <c r="F23" s="2"/>
      <c r="G23" s="6"/>
      <c r="H23" s="6"/>
      <c r="I23" s="6"/>
      <c r="J23" s="4"/>
    </row>
    <row r="24" spans="2:9" ht="18" customHeight="1">
      <c r="B24" s="9" t="s">
        <v>8</v>
      </c>
      <c r="C24" s="22">
        <f>SUM(C16:C23)</f>
        <v>1086000</v>
      </c>
      <c r="D24" s="22">
        <f>SUM(D16:D23)</f>
        <v>1086000</v>
      </c>
      <c r="E24" s="2"/>
      <c r="F24" s="2"/>
      <c r="G24" s="6"/>
      <c r="H24" s="6"/>
      <c r="I24" s="6"/>
    </row>
    <row r="25" spans="3:9" ht="18" customHeight="1">
      <c r="C25" s="15"/>
      <c r="D25" s="15"/>
      <c r="E25" s="2"/>
      <c r="F25" s="2"/>
      <c r="G25" s="6"/>
      <c r="H25" s="6"/>
      <c r="I25" s="6"/>
    </row>
    <row r="26" spans="2:4" ht="18" customHeight="1">
      <c r="B26" s="9"/>
      <c r="C26" s="22"/>
      <c r="D26" s="22"/>
    </row>
    <row r="27" spans="2:5" ht="14.25">
      <c r="B27" s="9"/>
      <c r="C27" s="3"/>
      <c r="D27" s="22"/>
      <c r="E27" s="3"/>
    </row>
    <row r="28" spans="2:5" ht="14.25">
      <c r="B28" s="8"/>
      <c r="E28" s="3"/>
    </row>
    <row r="42" ht="15">
      <c r="B42" s="7"/>
    </row>
    <row r="45" spans="3:4" ht="14.25">
      <c r="C45" s="14"/>
      <c r="D45" s="14"/>
    </row>
    <row r="46" spans="3:4" ht="14.25">
      <c r="C46" s="14"/>
      <c r="D46" s="14"/>
    </row>
    <row r="47" spans="3:4" ht="14.25">
      <c r="C47" s="14"/>
      <c r="D47" s="14"/>
    </row>
    <row r="48" spans="3:4" ht="14.25">
      <c r="C48" s="14"/>
      <c r="D48" s="14"/>
    </row>
    <row r="49" spans="3:4" ht="14.25">
      <c r="C49" s="14"/>
      <c r="D49" s="14"/>
    </row>
    <row r="50" spans="3:4" ht="14.25">
      <c r="C50" s="14"/>
      <c r="D50" s="14"/>
    </row>
    <row r="51" spans="3:4" ht="14.25">
      <c r="C51" s="14"/>
      <c r="D51" s="14"/>
    </row>
    <row r="52" spans="3:4" ht="14.25">
      <c r="C52" s="14"/>
      <c r="D52" s="14"/>
    </row>
    <row r="53" spans="3:4" ht="14.25">
      <c r="C53" s="14"/>
      <c r="D53" s="14"/>
    </row>
    <row r="54" spans="3:4" ht="14.25">
      <c r="C54" s="14"/>
      <c r="D54" s="14"/>
    </row>
    <row r="55" spans="3:4" ht="14.25">
      <c r="C55" s="14"/>
      <c r="D55" s="14"/>
    </row>
    <row r="56" spans="3:4" ht="14.25">
      <c r="C56" s="14"/>
      <c r="D56" s="14"/>
    </row>
    <row r="57" spans="3:4" ht="14.25">
      <c r="C57" s="14"/>
      <c r="D57" s="14"/>
    </row>
    <row r="58" spans="3:4" ht="14.25">
      <c r="C58" s="14"/>
      <c r="D58" s="14"/>
    </row>
    <row r="59" spans="3:4" ht="14.25">
      <c r="C59" s="14"/>
      <c r="D59" s="14"/>
    </row>
    <row r="60" spans="3:4" ht="14.25">
      <c r="C60" s="14"/>
      <c r="D60" s="14"/>
    </row>
    <row r="61" spans="3:4" ht="14.25">
      <c r="C61" s="14"/>
      <c r="D61" s="14"/>
    </row>
    <row r="63" spans="3:4" ht="14.25">
      <c r="C63" s="14"/>
      <c r="D63" s="14"/>
    </row>
  </sheetData>
  <sheetProtection/>
  <printOptions gridLines="1"/>
  <pageMargins left="0.25" right="0.25" top="0.75" bottom="0.75" header="0.3" footer="0.3"/>
  <pageSetup horizontalDpi="600" verticalDpi="600" orientation="portrait" r:id="rId1"/>
  <headerFooter>
    <oddHeader>&amp;CWPLC budget
2016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L31"/>
  <sheetViews>
    <sheetView zoomScalePageLayoutView="0" workbookViewId="0" topLeftCell="A13">
      <selection activeCell="B20" sqref="B20"/>
    </sheetView>
  </sheetViews>
  <sheetFormatPr defaultColWidth="9.140625" defaultRowHeight="15"/>
  <cols>
    <col min="1" max="1" width="35.7109375" style="0" bestFit="1" customWidth="1"/>
    <col min="2" max="2" width="22.28125" style="0" bestFit="1" customWidth="1"/>
    <col min="3" max="3" width="20.28125" style="0" bestFit="1" customWidth="1"/>
    <col min="4" max="5" width="18.140625" style="0" bestFit="1" customWidth="1"/>
    <col min="6" max="6" width="12.28125" style="0" bestFit="1" customWidth="1"/>
    <col min="7" max="7" width="14.00390625" style="0" customWidth="1"/>
  </cols>
  <sheetData>
    <row r="3" spans="1:2" ht="14.25">
      <c r="A3" s="19" t="s">
        <v>38</v>
      </c>
      <c r="B3" s="19" t="s">
        <v>39</v>
      </c>
    </row>
    <row r="4" spans="1:2" ht="14.25">
      <c r="A4" t="s">
        <v>33</v>
      </c>
      <c r="B4">
        <v>1</v>
      </c>
    </row>
    <row r="5" spans="1:2" ht="14.25">
      <c r="A5" t="s">
        <v>82</v>
      </c>
      <c r="B5">
        <v>1.5</v>
      </c>
    </row>
    <row r="6" spans="1:2" ht="14.25">
      <c r="A6" t="s">
        <v>40</v>
      </c>
      <c r="B6">
        <v>2</v>
      </c>
    </row>
    <row r="7" spans="1:2" ht="14.25">
      <c r="A7" t="s">
        <v>34</v>
      </c>
      <c r="B7">
        <v>2.5</v>
      </c>
    </row>
    <row r="9" spans="1:2" s="21" customFormat="1" ht="14.25">
      <c r="A9" s="26" t="s">
        <v>44</v>
      </c>
      <c r="B9" s="20">
        <f>'2016 budget'!C6</f>
        <v>86000</v>
      </c>
    </row>
    <row r="10" spans="1:12" s="21" customFormat="1" ht="14.25">
      <c r="A10" s="19" t="s">
        <v>43</v>
      </c>
      <c r="B10" s="23">
        <f>B9/C31</f>
        <v>4000</v>
      </c>
      <c r="L10"/>
    </row>
    <row r="11" ht="14.25">
      <c r="L11" s="21"/>
    </row>
    <row r="12" s="21" customFormat="1" ht="14.25">
      <c r="L12"/>
    </row>
    <row r="13" spans="1:6" ht="28.5">
      <c r="A13" s="19" t="s">
        <v>41</v>
      </c>
      <c r="B13" s="19" t="s">
        <v>65</v>
      </c>
      <c r="C13" s="19" t="s">
        <v>42</v>
      </c>
      <c r="D13" s="19" t="s">
        <v>83</v>
      </c>
      <c r="E13" s="26" t="s">
        <v>84</v>
      </c>
      <c r="F13" s="19" t="s">
        <v>7</v>
      </c>
    </row>
    <row r="14" spans="1:7" ht="14.25">
      <c r="A14" s="21" t="s">
        <v>32</v>
      </c>
      <c r="B14" s="61">
        <v>160167</v>
      </c>
      <c r="C14">
        <v>1</v>
      </c>
      <c r="D14" s="30">
        <v>3909</v>
      </c>
      <c r="E14" s="20">
        <f aca="true" t="shared" si="0" ref="E14:E31">ROUND(C14*$B$10,0)</f>
        <v>4000</v>
      </c>
      <c r="F14" s="23">
        <f>E14-D14</f>
        <v>91</v>
      </c>
      <c r="G14" s="59"/>
    </row>
    <row r="15" spans="1:7" ht="14.25">
      <c r="A15" s="21" t="s">
        <v>22</v>
      </c>
      <c r="B15" s="61">
        <v>201905</v>
      </c>
      <c r="C15">
        <v>1</v>
      </c>
      <c r="D15" s="30">
        <v>3909</v>
      </c>
      <c r="E15" s="20">
        <f t="shared" si="0"/>
        <v>4000</v>
      </c>
      <c r="F15" s="23">
        <f aca="true" t="shared" si="1" ref="F15:F30">E15-D15</f>
        <v>91</v>
      </c>
      <c r="G15" s="59"/>
    </row>
    <row r="16" spans="1:7" ht="14.25">
      <c r="A16" s="21" t="s">
        <v>23</v>
      </c>
      <c r="B16" s="61">
        <v>459247</v>
      </c>
      <c r="C16">
        <v>1.5</v>
      </c>
      <c r="D16" s="30">
        <v>5864</v>
      </c>
      <c r="E16" s="20">
        <f t="shared" si="0"/>
        <v>6000</v>
      </c>
      <c r="F16" s="23">
        <f t="shared" si="1"/>
        <v>136</v>
      </c>
      <c r="G16" s="59"/>
    </row>
    <row r="17" spans="1:7" ht="14.25">
      <c r="A17" s="21" t="s">
        <v>19</v>
      </c>
      <c r="B17" s="61">
        <v>166909</v>
      </c>
      <c r="C17">
        <v>1</v>
      </c>
      <c r="D17" s="30">
        <v>3909</v>
      </c>
      <c r="E17" s="20">
        <f t="shared" si="0"/>
        <v>4000</v>
      </c>
      <c r="F17" s="23">
        <f t="shared" si="1"/>
        <v>91</v>
      </c>
      <c r="G17" s="59"/>
    </row>
    <row r="18" spans="1:7" ht="14.25">
      <c r="A18" s="21" t="s">
        <v>17</v>
      </c>
      <c r="B18" s="61">
        <v>285966</v>
      </c>
      <c r="C18">
        <v>1</v>
      </c>
      <c r="D18" s="30">
        <v>3909</v>
      </c>
      <c r="E18" s="20">
        <f t="shared" si="0"/>
        <v>4000</v>
      </c>
      <c r="F18" s="23">
        <f t="shared" si="1"/>
        <v>91</v>
      </c>
      <c r="G18" s="59"/>
    </row>
    <row r="19" spans="1:7" ht="14.25">
      <c r="A19" s="21" t="s">
        <v>30</v>
      </c>
      <c r="B19" s="61">
        <v>117246</v>
      </c>
      <c r="C19">
        <v>1</v>
      </c>
      <c r="D19" s="30">
        <v>3909</v>
      </c>
      <c r="E19" s="20">
        <f t="shared" si="0"/>
        <v>4000</v>
      </c>
      <c r="F19" s="23">
        <f t="shared" si="1"/>
        <v>91</v>
      </c>
      <c r="G19" s="59"/>
    </row>
    <row r="20" spans="1:7" ht="14.25">
      <c r="A20" s="21" t="s">
        <v>18</v>
      </c>
      <c r="B20" s="61">
        <f>321052-103947-2511</f>
        <v>214594</v>
      </c>
      <c r="C20">
        <v>1</v>
      </c>
      <c r="D20" s="30">
        <v>5864</v>
      </c>
      <c r="E20" s="20">
        <f t="shared" si="0"/>
        <v>4000</v>
      </c>
      <c r="F20" s="23">
        <f t="shared" si="1"/>
        <v>-1864</v>
      </c>
      <c r="G20" s="59"/>
    </row>
    <row r="21" spans="1:7" ht="14.25">
      <c r="A21" s="21" t="s">
        <v>16</v>
      </c>
      <c r="B21" s="61">
        <v>950500</v>
      </c>
      <c r="C21">
        <v>2.5</v>
      </c>
      <c r="D21" s="30">
        <v>9773</v>
      </c>
      <c r="E21" s="20">
        <f t="shared" si="0"/>
        <v>10000</v>
      </c>
      <c r="F21" s="23">
        <f t="shared" si="1"/>
        <v>227</v>
      </c>
      <c r="G21" s="59"/>
    </row>
    <row r="22" spans="1:7" ht="14.25">
      <c r="A22" s="21" t="s">
        <v>24</v>
      </c>
      <c r="B22" s="61">
        <v>428346</v>
      </c>
      <c r="C22">
        <v>1.5</v>
      </c>
      <c r="D22" s="30">
        <v>5864</v>
      </c>
      <c r="E22" s="20">
        <f t="shared" si="0"/>
        <v>6000</v>
      </c>
      <c r="F22" s="23">
        <f t="shared" si="1"/>
        <v>136</v>
      </c>
      <c r="G22" s="59"/>
    </row>
    <row r="23" spans="1:7" ht="14.25">
      <c r="A23" s="21" t="s">
        <v>21</v>
      </c>
      <c r="B23" s="61">
        <v>150871</v>
      </c>
      <c r="C23">
        <v>1</v>
      </c>
      <c r="D23" s="30">
        <v>3909</v>
      </c>
      <c r="E23" s="20">
        <f t="shared" si="0"/>
        <v>4000</v>
      </c>
      <c r="F23" s="23">
        <f t="shared" si="1"/>
        <v>91</v>
      </c>
      <c r="G23" s="59"/>
    </row>
    <row r="24" spans="1:7" ht="14.25">
      <c r="A24" s="21" t="s">
        <v>25</v>
      </c>
      <c r="B24" s="61">
        <v>241742</v>
      </c>
      <c r="C24">
        <v>1</v>
      </c>
      <c r="D24" s="30">
        <v>3909</v>
      </c>
      <c r="E24" s="20">
        <f t="shared" si="0"/>
        <v>4000</v>
      </c>
      <c r="F24" s="23">
        <f t="shared" si="1"/>
        <v>91</v>
      </c>
      <c r="G24" s="59"/>
    </row>
    <row r="25" spans="1:7" ht="14.25">
      <c r="A25" s="21" t="s">
        <v>104</v>
      </c>
      <c r="B25" s="61">
        <f>821491+2511</f>
        <v>824002</v>
      </c>
      <c r="C25">
        <v>2</v>
      </c>
      <c r="D25" s="30">
        <v>7818</v>
      </c>
      <c r="E25" s="20">
        <f t="shared" si="0"/>
        <v>8000</v>
      </c>
      <c r="F25" s="23">
        <f t="shared" si="1"/>
        <v>182</v>
      </c>
      <c r="G25" s="59"/>
    </row>
    <row r="26" spans="1:7" ht="14.25">
      <c r="A26" s="21" t="s">
        <v>31</v>
      </c>
      <c r="B26" s="61">
        <v>127148</v>
      </c>
      <c r="C26">
        <v>1</v>
      </c>
      <c r="D26" s="30">
        <v>3909</v>
      </c>
      <c r="E26" s="20">
        <f t="shared" si="0"/>
        <v>4000</v>
      </c>
      <c r="F26" s="23">
        <f t="shared" si="1"/>
        <v>91</v>
      </c>
      <c r="G26" s="59"/>
    </row>
    <row r="27" spans="1:7" ht="14.25">
      <c r="A27" s="21" t="s">
        <v>103</v>
      </c>
      <c r="B27" s="61">
        <f>391592+103947</f>
        <v>495539</v>
      </c>
      <c r="C27">
        <v>1.5</v>
      </c>
      <c r="D27" s="30">
        <v>5864</v>
      </c>
      <c r="E27" s="20">
        <f t="shared" si="0"/>
        <v>6000</v>
      </c>
      <c r="F27" s="23">
        <f t="shared" si="1"/>
        <v>136</v>
      </c>
      <c r="G27" s="59"/>
    </row>
    <row r="28" spans="1:7" ht="14.25">
      <c r="A28" s="21" t="s">
        <v>28</v>
      </c>
      <c r="B28" s="61">
        <v>281119</v>
      </c>
      <c r="C28">
        <v>1</v>
      </c>
      <c r="D28" s="30">
        <v>3909</v>
      </c>
      <c r="E28" s="20">
        <f t="shared" si="0"/>
        <v>4000</v>
      </c>
      <c r="F28" s="23">
        <f t="shared" si="1"/>
        <v>91</v>
      </c>
      <c r="G28" s="59"/>
    </row>
    <row r="29" spans="1:12" ht="14.25">
      <c r="A29" s="21" t="s">
        <v>29</v>
      </c>
      <c r="B29" s="61">
        <v>326167</v>
      </c>
      <c r="C29">
        <v>1.5</v>
      </c>
      <c r="D29" s="30">
        <v>5864</v>
      </c>
      <c r="E29" s="20">
        <f t="shared" si="0"/>
        <v>6000</v>
      </c>
      <c r="F29" s="23">
        <f t="shared" si="1"/>
        <v>136</v>
      </c>
      <c r="G29" s="59"/>
      <c r="L29" s="19"/>
    </row>
    <row r="30" spans="1:7" ht="14.25">
      <c r="A30" s="21" t="s">
        <v>20</v>
      </c>
      <c r="B30" s="61">
        <v>281421</v>
      </c>
      <c r="C30">
        <v>1</v>
      </c>
      <c r="D30" s="30">
        <v>3909</v>
      </c>
      <c r="E30" s="20">
        <f t="shared" si="0"/>
        <v>4000</v>
      </c>
      <c r="F30" s="23">
        <f t="shared" si="1"/>
        <v>91</v>
      </c>
      <c r="G30" s="59"/>
    </row>
    <row r="31" spans="1:12" s="19" customFormat="1" ht="14.25">
      <c r="A31" s="19" t="s">
        <v>45</v>
      </c>
      <c r="B31" s="88">
        <f>SUM(B14:B30)</f>
        <v>5712889</v>
      </c>
      <c r="C31" s="19">
        <f>SUM(C14:C30)</f>
        <v>21.5</v>
      </c>
      <c r="D31" s="31">
        <v>86000</v>
      </c>
      <c r="E31" s="24">
        <f t="shared" si="0"/>
        <v>86000</v>
      </c>
      <c r="F31" s="25"/>
      <c r="L31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7"/>
  <sheetViews>
    <sheetView zoomScale="90" zoomScaleNormal="90" zoomScalePageLayoutView="0" workbookViewId="0" topLeftCell="A1">
      <selection activeCell="A29" sqref="A29"/>
    </sheetView>
  </sheetViews>
  <sheetFormatPr defaultColWidth="9.140625" defaultRowHeight="15"/>
  <cols>
    <col min="1" max="1" width="55.140625" style="4" customWidth="1"/>
    <col min="2" max="2" width="0" style="21" hidden="1" customWidth="1"/>
    <col min="3" max="3" width="11.8515625" style="21" customWidth="1"/>
    <col min="4" max="4" width="9.7109375" style="21" customWidth="1"/>
    <col min="5" max="5" width="13.8515625" style="21" bestFit="1" customWidth="1"/>
    <col min="6" max="6" width="15.140625" style="21" bestFit="1" customWidth="1"/>
    <col min="7" max="7" width="15.00390625" style="66" bestFit="1" customWidth="1"/>
    <col min="8" max="8" width="15.421875" style="21" customWidth="1"/>
    <col min="9" max="9" width="14.57421875" style="21" bestFit="1" customWidth="1"/>
    <col min="10" max="10" width="13.28125" style="21" bestFit="1" customWidth="1"/>
    <col min="11" max="11" width="9.140625" style="21" customWidth="1"/>
    <col min="12" max="12" width="11.00390625" style="21" bestFit="1" customWidth="1"/>
    <col min="13" max="13" width="10.57421875" style="21" bestFit="1" customWidth="1"/>
    <col min="14" max="16384" width="9.140625" style="21" customWidth="1"/>
  </cols>
  <sheetData>
    <row r="1" ht="15" thickBot="1"/>
    <row r="2" spans="2:5" ht="15" thickBot="1">
      <c r="B2" s="19"/>
      <c r="C2" s="19" t="s">
        <v>47</v>
      </c>
      <c r="E2" s="32">
        <v>1000000</v>
      </c>
    </row>
    <row r="4" spans="3:8" ht="14.25">
      <c r="C4" s="33">
        <v>2014</v>
      </c>
      <c r="D4" s="33">
        <v>2014</v>
      </c>
      <c r="E4" s="33">
        <v>2013</v>
      </c>
      <c r="F4" s="33">
        <v>2013</v>
      </c>
      <c r="G4" s="67" t="s">
        <v>74</v>
      </c>
      <c r="H4" s="34"/>
    </row>
    <row r="5" spans="1:8" ht="14.25">
      <c r="A5" s="35" t="s">
        <v>49</v>
      </c>
      <c r="B5" s="36"/>
      <c r="C5" s="37" t="s">
        <v>48</v>
      </c>
      <c r="D5" s="37" t="s">
        <v>63</v>
      </c>
      <c r="E5" s="37" t="s">
        <v>85</v>
      </c>
      <c r="F5" s="37" t="s">
        <v>75</v>
      </c>
      <c r="G5" s="72" t="s">
        <v>66</v>
      </c>
      <c r="H5" s="43"/>
    </row>
    <row r="6" spans="1:8" ht="14.25">
      <c r="A6" s="38" t="s">
        <v>50</v>
      </c>
      <c r="B6" s="39"/>
      <c r="C6" s="40">
        <v>73072</v>
      </c>
      <c r="D6" s="70">
        <f aca="true" t="shared" si="0" ref="D6:D22">C6/$C$24</f>
        <v>0.026630727527043645</v>
      </c>
      <c r="E6" s="61">
        <v>160167</v>
      </c>
      <c r="F6" s="78">
        <f aca="true" t="shared" si="1" ref="F6:F24">E6/$E$24</f>
        <v>0.028036077718296293</v>
      </c>
      <c r="G6" s="68">
        <f aca="true" t="shared" si="2" ref="G6:G23">((D6*3)+F6)/4*$E$2</f>
        <v>26982.065074856804</v>
      </c>
      <c r="H6" s="57"/>
    </row>
    <row r="7" spans="1:8" ht="14.25">
      <c r="A7" s="38" t="s">
        <v>51</v>
      </c>
      <c r="B7" s="39"/>
      <c r="C7" s="42">
        <v>115813</v>
      </c>
      <c r="D7" s="74">
        <f t="shared" si="0"/>
        <v>0.04220747272675588</v>
      </c>
      <c r="E7" s="61">
        <v>201905</v>
      </c>
      <c r="F7" s="77">
        <f t="shared" si="1"/>
        <v>0.03534201347164281</v>
      </c>
      <c r="G7" s="68">
        <f t="shared" si="2"/>
        <v>40491.10791297762</v>
      </c>
      <c r="H7" s="57"/>
    </row>
    <row r="8" spans="1:8" ht="14.25">
      <c r="A8" s="38" t="s">
        <v>52</v>
      </c>
      <c r="B8" s="39"/>
      <c r="C8" s="42">
        <v>246040</v>
      </c>
      <c r="D8" s="74">
        <f t="shared" si="0"/>
        <v>0.08966805617409977</v>
      </c>
      <c r="E8" s="61">
        <v>459247</v>
      </c>
      <c r="F8" s="77">
        <f t="shared" si="1"/>
        <v>0.08038787380605504</v>
      </c>
      <c r="G8" s="68">
        <f t="shared" si="2"/>
        <v>87348.0105820886</v>
      </c>
      <c r="H8" s="57"/>
    </row>
    <row r="9" spans="1:8" ht="14.25">
      <c r="A9" s="44" t="s">
        <v>53</v>
      </c>
      <c r="B9" s="39"/>
      <c r="C9" s="42">
        <v>68342</v>
      </c>
      <c r="D9" s="74">
        <f t="shared" si="0"/>
        <v>0.024906902516055627</v>
      </c>
      <c r="E9" s="61">
        <v>166909</v>
      </c>
      <c r="F9" s="77">
        <f t="shared" si="1"/>
        <v>0.029216216173638242</v>
      </c>
      <c r="G9" s="68">
        <f t="shared" si="2"/>
        <v>25984.230930451282</v>
      </c>
      <c r="H9" s="57"/>
    </row>
    <row r="10" spans="1:8" ht="14.25">
      <c r="A10" s="44" t="s">
        <v>54</v>
      </c>
      <c r="B10" s="39"/>
      <c r="C10" s="42">
        <v>100810</v>
      </c>
      <c r="D10" s="74">
        <f t="shared" si="0"/>
        <v>0.036739703881120946</v>
      </c>
      <c r="E10" s="61">
        <v>285966</v>
      </c>
      <c r="F10" s="77">
        <f t="shared" si="1"/>
        <v>0.050056285007462946</v>
      </c>
      <c r="G10" s="68">
        <f t="shared" si="2"/>
        <v>40068.84916270645</v>
      </c>
      <c r="H10" s="57"/>
    </row>
    <row r="11" spans="1:8" ht="14.25">
      <c r="A11" s="44" t="s">
        <v>55</v>
      </c>
      <c r="B11" s="39"/>
      <c r="C11" s="42">
        <v>46665</v>
      </c>
      <c r="D11" s="74">
        <f t="shared" si="0"/>
        <v>0.01700682751326762</v>
      </c>
      <c r="E11" s="61">
        <v>117246</v>
      </c>
      <c r="F11" s="77">
        <f t="shared" si="1"/>
        <v>0.020523066350492718</v>
      </c>
      <c r="G11" s="68">
        <f t="shared" si="2"/>
        <v>17885.887222573892</v>
      </c>
      <c r="H11" s="57"/>
    </row>
    <row r="12" spans="1:8" ht="21" customHeight="1">
      <c r="A12" s="44" t="s">
        <v>56</v>
      </c>
      <c r="B12" s="39"/>
      <c r="C12" s="42">
        <f>134733-48178-1564</f>
        <v>84991</v>
      </c>
      <c r="D12" s="74">
        <f t="shared" si="0"/>
        <v>0.030974547887713026</v>
      </c>
      <c r="E12" s="61">
        <f>321052-2511-103947</f>
        <v>214594</v>
      </c>
      <c r="F12" s="77">
        <f t="shared" si="1"/>
        <v>0.03756313136838472</v>
      </c>
      <c r="G12" s="68">
        <f t="shared" si="2"/>
        <v>32621.693757880945</v>
      </c>
      <c r="H12" s="57"/>
    </row>
    <row r="13" spans="1:8" ht="14.25">
      <c r="A13" s="44" t="s">
        <v>57</v>
      </c>
      <c r="B13" s="39"/>
      <c r="C13" s="42">
        <v>258979</v>
      </c>
      <c r="D13" s="74">
        <f t="shared" si="0"/>
        <v>0.09438361046948539</v>
      </c>
      <c r="E13" s="61">
        <v>950500</v>
      </c>
      <c r="F13" s="77">
        <f t="shared" si="1"/>
        <v>0.16637816698346494</v>
      </c>
      <c r="G13" s="68">
        <f t="shared" si="2"/>
        <v>112382.24959798026</v>
      </c>
      <c r="H13" s="57"/>
    </row>
    <row r="14" spans="1:8" ht="14.25">
      <c r="A14" s="44" t="s">
        <v>100</v>
      </c>
      <c r="B14" s="39" t="e">
        <f>SUM(#REF!)</f>
        <v>#REF!</v>
      </c>
      <c r="C14" s="42">
        <v>191989</v>
      </c>
      <c r="D14" s="74">
        <f t="shared" si="0"/>
        <v>0.06996943763944578</v>
      </c>
      <c r="E14" s="61">
        <v>428346</v>
      </c>
      <c r="F14" s="77">
        <f t="shared" si="1"/>
        <v>0.07497887671194031</v>
      </c>
      <c r="G14" s="68">
        <f t="shared" si="2"/>
        <v>71221.79740756941</v>
      </c>
      <c r="H14" s="57"/>
    </row>
    <row r="15" spans="1:8" ht="14.25">
      <c r="A15" s="44" t="s">
        <v>58</v>
      </c>
      <c r="B15" s="39"/>
      <c r="C15" s="42">
        <v>80398</v>
      </c>
      <c r="D15" s="74">
        <f t="shared" si="0"/>
        <v>0.029300651846387877</v>
      </c>
      <c r="E15" s="61">
        <v>150871</v>
      </c>
      <c r="F15" s="77">
        <f t="shared" si="1"/>
        <v>0.026408879990491674</v>
      </c>
      <c r="G15" s="68">
        <f t="shared" si="2"/>
        <v>28577.708882413826</v>
      </c>
      <c r="H15" s="57"/>
    </row>
    <row r="16" spans="1:8" ht="14.25">
      <c r="A16" s="44" t="s">
        <v>59</v>
      </c>
      <c r="B16" s="39"/>
      <c r="C16" s="42">
        <v>118183</v>
      </c>
      <c r="D16" s="74">
        <f t="shared" si="0"/>
        <v>0.04307120745742007</v>
      </c>
      <c r="E16" s="61">
        <v>241742</v>
      </c>
      <c r="F16" s="77">
        <f t="shared" si="1"/>
        <v>0.04231519289102239</v>
      </c>
      <c r="G16" s="68">
        <f t="shared" si="2"/>
        <v>42882.20381582065</v>
      </c>
      <c r="H16" s="57"/>
    </row>
    <row r="17" spans="1:8" ht="14.25">
      <c r="A17" s="44" t="s">
        <v>98</v>
      </c>
      <c r="B17" s="39"/>
      <c r="C17" s="42">
        <f>580418+1564</f>
        <v>581982</v>
      </c>
      <c r="D17" s="74">
        <f t="shared" si="0"/>
        <v>0.212100449798061</v>
      </c>
      <c r="E17" s="61">
        <v>824002</v>
      </c>
      <c r="F17" s="77">
        <f t="shared" si="1"/>
        <v>0.14423560478770023</v>
      </c>
      <c r="G17" s="68">
        <f t="shared" si="2"/>
        <v>195134.2385454708</v>
      </c>
      <c r="H17" s="57"/>
    </row>
    <row r="18" spans="1:8" ht="14.25">
      <c r="A18" s="44" t="s">
        <v>60</v>
      </c>
      <c r="B18" s="39"/>
      <c r="C18" s="42">
        <v>63270</v>
      </c>
      <c r="D18" s="74">
        <f t="shared" si="0"/>
        <v>0.02305843730342746</v>
      </c>
      <c r="E18" s="61">
        <v>127148</v>
      </c>
      <c r="F18" s="77">
        <f t="shared" si="1"/>
        <v>0.022256340005905942</v>
      </c>
      <c r="G18" s="68">
        <f t="shared" si="2"/>
        <v>22857.91297904708</v>
      </c>
      <c r="H18" s="57"/>
    </row>
    <row r="19" spans="1:8" ht="14.25">
      <c r="A19" s="44" t="s">
        <v>97</v>
      </c>
      <c r="B19" s="39" t="e">
        <f>SUM(#REF!)</f>
        <v>#REF!</v>
      </c>
      <c r="C19" s="42">
        <f>237521+48178</f>
        <v>285699</v>
      </c>
      <c r="D19" s="74">
        <f t="shared" si="0"/>
        <v>0.10412158177891452</v>
      </c>
      <c r="E19" s="61">
        <v>495539</v>
      </c>
      <c r="F19" s="77">
        <f t="shared" si="1"/>
        <v>0.08674052655320276</v>
      </c>
      <c r="G19" s="68">
        <f t="shared" si="2"/>
        <v>99776.31797248658</v>
      </c>
      <c r="H19" s="57"/>
    </row>
    <row r="20" spans="1:8" ht="14.25">
      <c r="A20" s="44" t="s">
        <v>61</v>
      </c>
      <c r="B20" s="39"/>
      <c r="C20" s="42">
        <v>137284</v>
      </c>
      <c r="D20" s="74">
        <f t="shared" si="0"/>
        <v>0.05003247205253256</v>
      </c>
      <c r="E20" s="61">
        <v>281119</v>
      </c>
      <c r="F20" s="77">
        <f t="shared" si="1"/>
        <v>0.049207852629378934</v>
      </c>
      <c r="G20" s="68">
        <f t="shared" si="2"/>
        <v>49826.31719674416</v>
      </c>
      <c r="H20" s="57"/>
    </row>
    <row r="21" spans="1:8" ht="14.25">
      <c r="A21" s="44" t="s">
        <v>62</v>
      </c>
      <c r="B21" s="39"/>
      <c r="C21" s="42">
        <v>148676</v>
      </c>
      <c r="D21" s="74">
        <f t="shared" si="0"/>
        <v>0.05418422988026523</v>
      </c>
      <c r="E21" s="61">
        <v>326167</v>
      </c>
      <c r="F21" s="77">
        <f t="shared" si="1"/>
        <v>0.057093180000521625</v>
      </c>
      <c r="G21" s="68">
        <f t="shared" si="2"/>
        <v>54911.46741032933</v>
      </c>
      <c r="H21" s="57"/>
    </row>
    <row r="22" spans="1:8" ht="14.25">
      <c r="A22" s="45" t="s">
        <v>99</v>
      </c>
      <c r="B22" s="46" t="e">
        <f>SUM(#REF!)</f>
        <v>#REF!</v>
      </c>
      <c r="C22" s="47">
        <v>141705</v>
      </c>
      <c r="D22" s="75">
        <f t="shared" si="0"/>
        <v>0.051643683548003604</v>
      </c>
      <c r="E22" s="61">
        <v>281421</v>
      </c>
      <c r="F22" s="76">
        <f t="shared" si="1"/>
        <v>0.049260715550398404</v>
      </c>
      <c r="G22" s="68">
        <f t="shared" si="2"/>
        <v>51047.9415486023</v>
      </c>
      <c r="H22" s="57"/>
    </row>
    <row r="23" spans="1:7" ht="14.25" hidden="1">
      <c r="A23" s="48"/>
      <c r="C23" s="49"/>
      <c r="D23" s="49"/>
      <c r="E23" s="50"/>
      <c r="F23" s="58">
        <f t="shared" si="1"/>
        <v>0</v>
      </c>
      <c r="G23" s="73">
        <f t="shared" si="2"/>
        <v>0</v>
      </c>
    </row>
    <row r="24" spans="1:8" ht="14.25">
      <c r="A24" s="26" t="s">
        <v>67</v>
      </c>
      <c r="C24" s="62">
        <f>SUM(C6:C23)</f>
        <v>2743898</v>
      </c>
      <c r="D24" s="52">
        <f>C24/$C$24</f>
        <v>1</v>
      </c>
      <c r="E24" s="62">
        <f>SUM(E6:E22)</f>
        <v>5712889</v>
      </c>
      <c r="F24" s="58">
        <f t="shared" si="1"/>
        <v>1</v>
      </c>
      <c r="G24" s="73">
        <f>SUM(G6:G23)</f>
        <v>1000000.0000000001</v>
      </c>
      <c r="H24" s="41"/>
    </row>
    <row r="26" ht="14.25">
      <c r="A26" s="4" t="s">
        <v>68</v>
      </c>
    </row>
    <row r="27" ht="14.25">
      <c r="A27" s="4" t="s">
        <v>69</v>
      </c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="90" zoomScaleNormal="90" zoomScalePageLayoutView="0" workbookViewId="0" topLeftCell="A1">
      <selection activeCell="I13" sqref="I13"/>
    </sheetView>
  </sheetViews>
  <sheetFormatPr defaultColWidth="9.140625" defaultRowHeight="15"/>
  <cols>
    <col min="1" max="1" width="55.140625" style="4" customWidth="1"/>
    <col min="2" max="2" width="0" style="21" hidden="1" customWidth="1"/>
    <col min="3" max="3" width="10.7109375" style="54" bestFit="1" customWidth="1"/>
    <col min="4" max="4" width="12.57421875" style="21" customWidth="1"/>
    <col min="5" max="5" width="10.28125" style="21" bestFit="1" customWidth="1"/>
    <col min="6" max="6" width="9.140625" style="79" customWidth="1"/>
    <col min="7" max="7" width="9.7109375" style="21" bestFit="1" customWidth="1"/>
    <col min="8" max="8" width="12.421875" style="66" bestFit="1" customWidth="1"/>
    <col min="9" max="9" width="15.421875" style="21" customWidth="1"/>
    <col min="10" max="10" width="12.421875" style="21" customWidth="1"/>
    <col min="11" max="16384" width="9.140625" style="21" customWidth="1"/>
  </cols>
  <sheetData>
    <row r="1" spans="1:11" ht="57">
      <c r="A1" s="35" t="s">
        <v>49</v>
      </c>
      <c r="B1" s="36"/>
      <c r="C1" s="83" t="s">
        <v>88</v>
      </c>
      <c r="D1" s="82" t="s">
        <v>89</v>
      </c>
      <c r="E1" s="82" t="s">
        <v>86</v>
      </c>
      <c r="F1" s="81" t="s">
        <v>87</v>
      </c>
      <c r="G1" s="82" t="s">
        <v>90</v>
      </c>
      <c r="H1" s="84" t="s">
        <v>91</v>
      </c>
      <c r="I1" s="82" t="s">
        <v>92</v>
      </c>
      <c r="J1" s="82" t="s">
        <v>94</v>
      </c>
      <c r="K1" s="82" t="s">
        <v>93</v>
      </c>
    </row>
    <row r="2" spans="1:11" ht="14.25">
      <c r="A2" s="38" t="s">
        <v>50</v>
      </c>
      <c r="B2" s="39"/>
      <c r="C2" s="70">
        <v>0.026630727527043645</v>
      </c>
      <c r="D2" s="70">
        <v>0.02720731933663053</v>
      </c>
      <c r="E2" s="71">
        <f>C2-D2</f>
        <v>-0.0005765918095868849</v>
      </c>
      <c r="F2" s="80">
        <f>(C2-D2)/D2</f>
        <v>-0.021192525527885853</v>
      </c>
      <c r="G2" s="71">
        <v>0.028036077718296293</v>
      </c>
      <c r="H2" s="68">
        <v>26982.065074856804</v>
      </c>
      <c r="I2" s="55">
        <v>27424.92046841063</v>
      </c>
      <c r="J2" s="85">
        <f>H2-I2</f>
        <v>-442.8553935538257</v>
      </c>
      <c r="K2" s="79">
        <f>(H2-I2)/I2</f>
        <v>-0.016147918972597507</v>
      </c>
    </row>
    <row r="3" spans="1:12" ht="14.25">
      <c r="A3" s="38" t="s">
        <v>51</v>
      </c>
      <c r="B3" s="39"/>
      <c r="C3" s="74">
        <v>0.04220747272675588</v>
      </c>
      <c r="D3" s="74">
        <v>0.04074150168283999</v>
      </c>
      <c r="E3" s="71">
        <f aca="true" t="shared" si="0" ref="E3:E19">C3-D3</f>
        <v>0.0014659710439158882</v>
      </c>
      <c r="F3" s="80">
        <f aca="true" t="shared" si="1" ref="F3:F19">(C3-D3)/D3</f>
        <v>0.035982253558742634</v>
      </c>
      <c r="G3" s="71">
        <v>0.03534201347164281</v>
      </c>
      <c r="H3" s="68">
        <v>40491.10791297762</v>
      </c>
      <c r="I3" s="51">
        <v>39410.25594508922</v>
      </c>
      <c r="J3" s="85">
        <f aca="true" t="shared" si="2" ref="J3:J19">H3-I3</f>
        <v>1080.8519678883968</v>
      </c>
      <c r="K3" s="79">
        <f aca="true" t="shared" si="3" ref="K3:K19">(H3-I3)/I3</f>
        <v>0.02742565207884873</v>
      </c>
      <c r="L3" s="41"/>
    </row>
    <row r="4" spans="1:12" ht="14.25">
      <c r="A4" s="38" t="s">
        <v>52</v>
      </c>
      <c r="B4" s="39"/>
      <c r="C4" s="74">
        <v>0.08966805617409977</v>
      </c>
      <c r="D4" s="74">
        <v>0.0879429055217598</v>
      </c>
      <c r="E4" s="71">
        <f t="shared" si="0"/>
        <v>0.0017251506523399684</v>
      </c>
      <c r="F4" s="80">
        <f t="shared" si="1"/>
        <v>0.019616712025884938</v>
      </c>
      <c r="G4" s="71">
        <v>0.08038787380605504</v>
      </c>
      <c r="H4" s="68">
        <v>87348.0105820886</v>
      </c>
      <c r="I4" s="51">
        <v>86045.85237410133</v>
      </c>
      <c r="J4" s="85">
        <f t="shared" si="2"/>
        <v>1302.1582079872605</v>
      </c>
      <c r="K4" s="79">
        <f t="shared" si="3"/>
        <v>0.015133305930027523</v>
      </c>
      <c r="L4" s="41"/>
    </row>
    <row r="5" spans="1:12" ht="14.25">
      <c r="A5" s="44" t="s">
        <v>53</v>
      </c>
      <c r="B5" s="39"/>
      <c r="C5" s="74">
        <v>0.024906902516055627</v>
      </c>
      <c r="D5" s="74">
        <v>0.026308084281946913</v>
      </c>
      <c r="E5" s="71">
        <f t="shared" si="0"/>
        <v>-0.0014011817658912858</v>
      </c>
      <c r="F5" s="80">
        <f t="shared" si="1"/>
        <v>-0.05326050163419927</v>
      </c>
      <c r="G5" s="71">
        <v>0.029216216173638242</v>
      </c>
      <c r="H5" s="68">
        <v>25984.230930451282</v>
      </c>
      <c r="I5" s="51">
        <v>27043.076396288863</v>
      </c>
      <c r="J5" s="85">
        <f t="shared" si="2"/>
        <v>-1058.8454658375813</v>
      </c>
      <c r="K5" s="79">
        <f t="shared" si="3"/>
        <v>-0.03915403152811739</v>
      </c>
      <c r="L5" s="41"/>
    </row>
    <row r="6" spans="1:12" ht="14.25">
      <c r="A6" s="44" t="s">
        <v>54</v>
      </c>
      <c r="B6" s="39"/>
      <c r="C6" s="74">
        <v>0.036739703881120946</v>
      </c>
      <c r="D6" s="74">
        <v>0.034747593851455504</v>
      </c>
      <c r="E6" s="71">
        <f t="shared" si="0"/>
        <v>0.001992110029665442</v>
      </c>
      <c r="F6" s="80">
        <f t="shared" si="1"/>
        <v>0.05733087701501371</v>
      </c>
      <c r="G6" s="71">
        <v>0.050056285007462946</v>
      </c>
      <c r="H6" s="68">
        <v>40068.84916270645</v>
      </c>
      <c r="I6" s="51">
        <v>38608.242738695284</v>
      </c>
      <c r="J6" s="85">
        <f t="shared" si="2"/>
        <v>1460.6064240111664</v>
      </c>
      <c r="K6" s="79">
        <f t="shared" si="3"/>
        <v>0.03783146603943378</v>
      </c>
      <c r="L6" s="41"/>
    </row>
    <row r="7" spans="1:12" ht="14.25">
      <c r="A7" s="44" t="s">
        <v>55</v>
      </c>
      <c r="B7" s="39"/>
      <c r="C7" s="74">
        <v>0.01700682751326762</v>
      </c>
      <c r="D7" s="74">
        <v>0.017163876159650947</v>
      </c>
      <c r="E7" s="71">
        <f t="shared" si="0"/>
        <v>-0.00015704864638332525</v>
      </c>
      <c r="F7" s="80">
        <f t="shared" si="1"/>
        <v>-0.009149952197424796</v>
      </c>
      <c r="G7" s="71">
        <v>0.020523066350492718</v>
      </c>
      <c r="H7" s="68">
        <v>17885.887222573892</v>
      </c>
      <c r="I7" s="51">
        <v>18012.141189896578</v>
      </c>
      <c r="J7" s="85">
        <f t="shared" si="2"/>
        <v>-126.25396732268564</v>
      </c>
      <c r="K7" s="79">
        <f t="shared" si="3"/>
        <v>-0.007009381394006859</v>
      </c>
      <c r="L7" s="41"/>
    </row>
    <row r="8" spans="1:11" ht="14.25">
      <c r="A8" s="44" t="s">
        <v>56</v>
      </c>
      <c r="B8" s="39"/>
      <c r="C8" s="74">
        <v>0.030974547887713026</v>
      </c>
      <c r="D8" s="74">
        <v>0.04789419199363191</v>
      </c>
      <c r="E8" s="71">
        <f t="shared" si="0"/>
        <v>-0.016919644105918882</v>
      </c>
      <c r="F8" s="80">
        <f t="shared" si="1"/>
        <v>-0.35327131331850314</v>
      </c>
      <c r="G8" s="71">
        <v>0.03756313136838472</v>
      </c>
      <c r="H8" s="68">
        <v>32621.693757880945</v>
      </c>
      <c r="I8" s="51">
        <v>49970.11340230113</v>
      </c>
      <c r="J8" s="85">
        <f t="shared" si="2"/>
        <v>-17348.419644420188</v>
      </c>
      <c r="K8" s="79">
        <f t="shared" si="3"/>
        <v>-0.347175911024074</v>
      </c>
    </row>
    <row r="9" spans="1:11" ht="14.25">
      <c r="A9" s="44" t="s">
        <v>57</v>
      </c>
      <c r="B9" s="39"/>
      <c r="C9" s="74">
        <v>0.09438361046948539</v>
      </c>
      <c r="D9" s="74">
        <v>0.09711540083948456</v>
      </c>
      <c r="E9" s="71">
        <f t="shared" si="0"/>
        <v>-0.002731790369999168</v>
      </c>
      <c r="F9" s="80">
        <f t="shared" si="1"/>
        <v>-0.02812932188288404</v>
      </c>
      <c r="G9" s="71">
        <v>0.16637816698346494</v>
      </c>
      <c r="H9" s="68">
        <v>112382.24959798026</v>
      </c>
      <c r="I9" s="51">
        <v>114407.72810319335</v>
      </c>
      <c r="J9" s="85">
        <f t="shared" si="2"/>
        <v>-2025.47850521309</v>
      </c>
      <c r="K9" s="79">
        <f t="shared" si="3"/>
        <v>-0.01770403572201129</v>
      </c>
    </row>
    <row r="10" spans="1:11" ht="14.25">
      <c r="A10" s="44" t="s">
        <v>101</v>
      </c>
      <c r="B10" s="39" t="e">
        <f>SUM(#REF!)</f>
        <v>#REF!</v>
      </c>
      <c r="C10" s="74">
        <v>0.06996943763944578</v>
      </c>
      <c r="D10" s="74">
        <v>0.07196163263766683</v>
      </c>
      <c r="E10" s="71">
        <f t="shared" si="0"/>
        <v>-0.00199219499822105</v>
      </c>
      <c r="F10" s="80">
        <f t="shared" si="1"/>
        <v>-0.027684127293941867</v>
      </c>
      <c r="G10" s="71">
        <v>0.07497887671194031</v>
      </c>
      <c r="H10" s="68">
        <v>71221.79740756941</v>
      </c>
      <c r="I10" s="51">
        <v>72872.69330673777</v>
      </c>
      <c r="J10" s="85">
        <f t="shared" si="2"/>
        <v>-1650.8958991683612</v>
      </c>
      <c r="K10" s="79">
        <f t="shared" si="3"/>
        <v>-0.02265452015365158</v>
      </c>
    </row>
    <row r="11" spans="1:11" ht="14.25">
      <c r="A11" s="44" t="s">
        <v>58</v>
      </c>
      <c r="B11" s="39"/>
      <c r="C11" s="74">
        <v>0.029300651846387877</v>
      </c>
      <c r="D11" s="74">
        <v>0.028686690030897556</v>
      </c>
      <c r="E11" s="71">
        <f t="shared" si="0"/>
        <v>0.0006139618154903208</v>
      </c>
      <c r="F11" s="80">
        <f t="shared" si="1"/>
        <v>0.02140232333632919</v>
      </c>
      <c r="G11" s="71">
        <v>0.026408879990491674</v>
      </c>
      <c r="H11" s="68">
        <v>28577.708882413826</v>
      </c>
      <c r="I11" s="51">
        <v>28118.69682676174</v>
      </c>
      <c r="J11" s="85">
        <f t="shared" si="2"/>
        <v>459.0120556520851</v>
      </c>
      <c r="K11" s="79">
        <f t="shared" si="3"/>
        <v>0.01632408708269951</v>
      </c>
    </row>
    <row r="12" spans="1:11" ht="14.25">
      <c r="A12" s="44" t="s">
        <v>59</v>
      </c>
      <c r="B12" s="39"/>
      <c r="C12" s="74">
        <v>0.04307120745742007</v>
      </c>
      <c r="D12" s="74">
        <v>0.043303726068784534</v>
      </c>
      <c r="E12" s="71">
        <f t="shared" si="0"/>
        <v>-0.000232518611364467</v>
      </c>
      <c r="F12" s="80">
        <f t="shared" si="1"/>
        <v>-0.005369482778344053</v>
      </c>
      <c r="G12" s="71">
        <v>0.04231519289102239</v>
      </c>
      <c r="H12" s="68">
        <v>42882.20381582065</v>
      </c>
      <c r="I12" s="51">
        <v>43029.16409936806</v>
      </c>
      <c r="J12" s="85">
        <f t="shared" si="2"/>
        <v>-146.9602835474143</v>
      </c>
      <c r="K12" s="79">
        <f t="shared" si="3"/>
        <v>-0.003415364593372907</v>
      </c>
    </row>
    <row r="13" spans="1:11" ht="14.25">
      <c r="A13" s="44" t="s">
        <v>98</v>
      </c>
      <c r="B13" s="39"/>
      <c r="C13" s="74">
        <v>0.212100449798061</v>
      </c>
      <c r="D13" s="74">
        <v>0.20684788337338206</v>
      </c>
      <c r="E13" s="71">
        <f t="shared" si="0"/>
        <v>0.005252566424678945</v>
      </c>
      <c r="F13" s="80">
        <f t="shared" si="1"/>
        <v>0.025393377679371817</v>
      </c>
      <c r="G13" s="71">
        <v>0.14423560478770023</v>
      </c>
      <c r="H13" s="68">
        <v>195134.2385454708</v>
      </c>
      <c r="I13" s="51">
        <v>190900.6369767603</v>
      </c>
      <c r="J13" s="85">
        <f t="shared" si="2"/>
        <v>4233.601568710525</v>
      </c>
      <c r="K13" s="79">
        <f t="shared" si="3"/>
        <v>0.022176990269686274</v>
      </c>
    </row>
    <row r="14" spans="1:11" ht="14.25">
      <c r="A14" s="44" t="s">
        <v>60</v>
      </c>
      <c r="B14" s="39"/>
      <c r="C14" s="74">
        <v>0.02305843730342746</v>
      </c>
      <c r="D14" s="74">
        <v>0.023116097597771963</v>
      </c>
      <c r="E14" s="71">
        <f t="shared" si="0"/>
        <v>-5.7660294344501206E-05</v>
      </c>
      <c r="F14" s="80">
        <f t="shared" si="1"/>
        <v>-0.0024943783915352034</v>
      </c>
      <c r="G14" s="71">
        <v>0.022256340005905942</v>
      </c>
      <c r="H14" s="68">
        <v>22857.91297904708</v>
      </c>
      <c r="I14" s="51">
        <v>22897.932491485397</v>
      </c>
      <c r="J14" s="85">
        <f t="shared" si="2"/>
        <v>-40.01951243831718</v>
      </c>
      <c r="K14" s="79">
        <f t="shared" si="3"/>
        <v>-0.0017477347552316545</v>
      </c>
    </row>
    <row r="15" spans="1:11" ht="14.25">
      <c r="A15" s="44" t="s">
        <v>97</v>
      </c>
      <c r="B15" s="39">
        <v>25542</v>
      </c>
      <c r="C15" s="74">
        <v>0.10412158177891452</v>
      </c>
      <c r="D15" s="74">
        <v>0.09450801619417125</v>
      </c>
      <c r="E15" s="71">
        <f t="shared" si="0"/>
        <v>0.009613565584743272</v>
      </c>
      <c r="F15" s="80">
        <f t="shared" si="1"/>
        <v>0.10172222391158588</v>
      </c>
      <c r="G15" s="71">
        <v>0.08674052655320276</v>
      </c>
      <c r="H15" s="68">
        <v>99776.31797248658</v>
      </c>
      <c r="I15" s="51">
        <v>88020.58810961562</v>
      </c>
      <c r="J15" s="85">
        <f t="shared" si="2"/>
        <v>11755.729862870954</v>
      </c>
      <c r="K15" s="79">
        <f t="shared" si="3"/>
        <v>0.13355659301243325</v>
      </c>
    </row>
    <row r="16" spans="1:11" ht="14.25">
      <c r="A16" s="44" t="s">
        <v>61</v>
      </c>
      <c r="B16" s="39"/>
      <c r="C16" s="74">
        <v>0.05003247205253256</v>
      </c>
      <c r="D16" s="74">
        <v>0.04699594947212123</v>
      </c>
      <c r="E16" s="71">
        <f t="shared" si="0"/>
        <v>0.00303652258041133</v>
      </c>
      <c r="F16" s="80">
        <f t="shared" si="1"/>
        <v>0.06461243180569519</v>
      </c>
      <c r="G16" s="71">
        <v>0.049207852629378934</v>
      </c>
      <c r="H16" s="68">
        <v>49826.31719674416</v>
      </c>
      <c r="I16" s="51">
        <v>47538.52740800385</v>
      </c>
      <c r="J16" s="85">
        <f t="shared" si="2"/>
        <v>2287.7897887403087</v>
      </c>
      <c r="K16" s="79">
        <f t="shared" si="3"/>
        <v>0.04812496123628608</v>
      </c>
    </row>
    <row r="17" spans="1:11" ht="14.25">
      <c r="A17" s="44" t="s">
        <v>62</v>
      </c>
      <c r="B17" s="39"/>
      <c r="C17" s="74">
        <v>0.05418422988026523</v>
      </c>
      <c r="D17" s="74">
        <v>0.05700217265511556</v>
      </c>
      <c r="E17" s="71">
        <f t="shared" si="0"/>
        <v>-0.0028179427748503336</v>
      </c>
      <c r="F17" s="80">
        <f t="shared" si="1"/>
        <v>-0.04943570821238587</v>
      </c>
      <c r="G17" s="71">
        <v>0.057093180000521625</v>
      </c>
      <c r="H17" s="68">
        <v>54911.46741032933</v>
      </c>
      <c r="I17" s="51">
        <v>57039.54792774223</v>
      </c>
      <c r="J17" s="85">
        <f t="shared" si="2"/>
        <v>-2128.080517412898</v>
      </c>
      <c r="K17" s="79">
        <f t="shared" si="3"/>
        <v>-0.03730886016328098</v>
      </c>
    </row>
    <row r="18" spans="1:11" ht="15" thickBot="1">
      <c r="A18" s="45" t="s">
        <v>102</v>
      </c>
      <c r="B18" s="46" t="e">
        <f>SUM(#REF!)</f>
        <v>#REF!</v>
      </c>
      <c r="C18" s="75">
        <v>0.051643683548003604</v>
      </c>
      <c r="D18" s="75">
        <v>0.04845695830268887</v>
      </c>
      <c r="E18" s="71">
        <f t="shared" si="0"/>
        <v>0.003186725245314735</v>
      </c>
      <c r="F18" s="80">
        <f t="shared" si="1"/>
        <v>0.06576403796145629</v>
      </c>
      <c r="G18" s="71">
        <v>0.049260715550398404</v>
      </c>
      <c r="H18" s="68">
        <v>51047.9415486023</v>
      </c>
      <c r="I18" s="56">
        <v>48659.88223554865</v>
      </c>
      <c r="J18" s="85">
        <f t="shared" si="2"/>
        <v>2388.059313053651</v>
      </c>
      <c r="K18" s="79">
        <f t="shared" si="3"/>
        <v>0.0490765534839097</v>
      </c>
    </row>
    <row r="19" spans="1:11" ht="15" hidden="1" thickBot="1">
      <c r="A19" s="48"/>
      <c r="D19" s="49"/>
      <c r="E19" s="71">
        <f t="shared" si="0"/>
        <v>0</v>
      </c>
      <c r="F19" s="80" t="e">
        <f t="shared" si="1"/>
        <v>#DIV/0!</v>
      </c>
      <c r="G19" s="49"/>
      <c r="H19" s="69"/>
      <c r="I19" s="51">
        <v>0</v>
      </c>
      <c r="J19" s="85">
        <f t="shared" si="2"/>
        <v>0</v>
      </c>
      <c r="K19" s="79" t="e">
        <f t="shared" si="3"/>
        <v>#DIV/0!</v>
      </c>
    </row>
    <row r="20" spans="3:9" ht="15" thickTop="1">
      <c r="C20" s="54">
        <f>SUM(C2:C19)</f>
        <v>1</v>
      </c>
      <c r="D20" s="52">
        <f>SUM(D2:D19)</f>
        <v>1.0000000000000002</v>
      </c>
      <c r="E20" s="52"/>
      <c r="F20" s="80"/>
      <c r="G20" s="52">
        <f>SUM(G2:G18)</f>
        <v>1</v>
      </c>
      <c r="H20" s="68">
        <f>SUM(H2:H19)</f>
        <v>1000000.0000000001</v>
      </c>
      <c r="I20" s="53">
        <v>1000000</v>
      </c>
    </row>
    <row r="22" ht="28.5">
      <c r="A22" s="4" t="s">
        <v>70</v>
      </c>
    </row>
    <row r="23" ht="14.25">
      <c r="A23" s="4" t="s">
        <v>69</v>
      </c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bestFit="1" customWidth="1"/>
    <col min="2" max="3" width="22.57421875" style="63" customWidth="1"/>
    <col min="4" max="4" width="24.28125" style="66" customWidth="1"/>
    <col min="5" max="5" width="19.7109375" style="41" customWidth="1"/>
    <col min="6" max="6" width="22.421875" style="0" bestFit="1" customWidth="1"/>
    <col min="7" max="7" width="17.57421875" style="0" customWidth="1"/>
    <col min="8" max="8" width="14.140625" style="0" customWidth="1"/>
  </cols>
  <sheetData>
    <row r="1" spans="1:10" ht="28.5">
      <c r="A1" s="19" t="s">
        <v>41</v>
      </c>
      <c r="B1" s="24" t="s">
        <v>77</v>
      </c>
      <c r="C1" s="24" t="s">
        <v>78</v>
      </c>
      <c r="D1" s="67" t="s">
        <v>81</v>
      </c>
      <c r="E1" s="87" t="s">
        <v>79</v>
      </c>
      <c r="F1" s="19" t="s">
        <v>76</v>
      </c>
      <c r="G1" s="19" t="s">
        <v>80</v>
      </c>
      <c r="H1" s="26" t="s">
        <v>95</v>
      </c>
      <c r="I1" s="19"/>
      <c r="J1" s="4" t="s">
        <v>96</v>
      </c>
    </row>
    <row r="2" spans="1:8" ht="14.25">
      <c r="A2" s="21" t="s">
        <v>32</v>
      </c>
      <c r="B2" s="63">
        <v>4000</v>
      </c>
      <c r="C2" s="64">
        <v>26982.065074856804</v>
      </c>
      <c r="D2" s="89">
        <f>B2+C2</f>
        <v>30982.065074856804</v>
      </c>
      <c r="E2" s="64">
        <v>3909</v>
      </c>
      <c r="F2" s="64">
        <v>27424.9204684106</v>
      </c>
      <c r="G2" s="41">
        <f>E2+F2</f>
        <v>31333.9204684106</v>
      </c>
      <c r="H2" s="41">
        <f>D2-G2</f>
        <v>-351.8553935537966</v>
      </c>
    </row>
    <row r="3" spans="1:8" ht="14.25">
      <c r="A3" s="21" t="s">
        <v>22</v>
      </c>
      <c r="B3" s="63">
        <v>4000</v>
      </c>
      <c r="C3" s="64">
        <v>40491.10791297762</v>
      </c>
      <c r="D3" s="89">
        <f aca="true" t="shared" si="0" ref="D3:D18">B3+C3</f>
        <v>44491.10791297762</v>
      </c>
      <c r="E3" s="64">
        <v>3909</v>
      </c>
      <c r="F3" s="64">
        <v>39410.25594508922</v>
      </c>
      <c r="G3" s="41">
        <f aca="true" t="shared" si="1" ref="G3:G18">E3+F3</f>
        <v>43319.25594508922</v>
      </c>
      <c r="H3" s="41">
        <f aca="true" t="shared" si="2" ref="H3:H18">D3-G3</f>
        <v>1171.8519678883968</v>
      </c>
    </row>
    <row r="4" spans="1:8" ht="14.25">
      <c r="A4" s="21" t="s">
        <v>23</v>
      </c>
      <c r="B4" s="63">
        <v>6000</v>
      </c>
      <c r="C4" s="64">
        <v>87348.0105820886</v>
      </c>
      <c r="D4" s="89">
        <f t="shared" si="0"/>
        <v>93348.0105820886</v>
      </c>
      <c r="E4" s="64">
        <v>5864</v>
      </c>
      <c r="F4" s="64">
        <v>86045.85237410133</v>
      </c>
      <c r="G4" s="41">
        <f t="shared" si="1"/>
        <v>91909.85237410133</v>
      </c>
      <c r="H4" s="41">
        <f t="shared" si="2"/>
        <v>1438.1582079872605</v>
      </c>
    </row>
    <row r="5" spans="1:8" ht="14.25">
      <c r="A5" s="21" t="s">
        <v>19</v>
      </c>
      <c r="B5" s="63">
        <v>4000</v>
      </c>
      <c r="C5" s="64">
        <v>25984.230930451282</v>
      </c>
      <c r="D5" s="89">
        <f t="shared" si="0"/>
        <v>29984.230930451282</v>
      </c>
      <c r="E5" s="64">
        <v>3909</v>
      </c>
      <c r="F5" s="64">
        <v>27043.076396288863</v>
      </c>
      <c r="G5" s="41">
        <f t="shared" si="1"/>
        <v>30952.076396288863</v>
      </c>
      <c r="H5" s="41">
        <f t="shared" si="2"/>
        <v>-967.8454658375813</v>
      </c>
    </row>
    <row r="6" spans="1:8" ht="14.25">
      <c r="A6" s="21" t="s">
        <v>17</v>
      </c>
      <c r="B6" s="63">
        <v>4000</v>
      </c>
      <c r="C6" s="64">
        <v>40068.84916270645</v>
      </c>
      <c r="D6" s="89">
        <f t="shared" si="0"/>
        <v>44068.84916270645</v>
      </c>
      <c r="E6" s="64">
        <v>3909</v>
      </c>
      <c r="F6" s="64">
        <v>38608.242738695284</v>
      </c>
      <c r="G6" s="41">
        <f t="shared" si="1"/>
        <v>42517.242738695284</v>
      </c>
      <c r="H6" s="41">
        <f t="shared" si="2"/>
        <v>1551.6064240111664</v>
      </c>
    </row>
    <row r="7" spans="1:8" ht="14.25">
      <c r="A7" s="21" t="s">
        <v>30</v>
      </c>
      <c r="B7" s="63">
        <v>4000</v>
      </c>
      <c r="C7" s="64">
        <v>17885.887222573892</v>
      </c>
      <c r="D7" s="89">
        <f t="shared" si="0"/>
        <v>21885.887222573892</v>
      </c>
      <c r="E7" s="64">
        <v>3909</v>
      </c>
      <c r="F7" s="64">
        <v>18012.141189896578</v>
      </c>
      <c r="G7" s="41">
        <f t="shared" si="1"/>
        <v>21921.141189896578</v>
      </c>
      <c r="H7" s="41">
        <f t="shared" si="2"/>
        <v>-35.25396732268564</v>
      </c>
    </row>
    <row r="8" spans="1:8" ht="14.25">
      <c r="A8" s="21" t="s">
        <v>18</v>
      </c>
      <c r="B8" s="63">
        <v>4000</v>
      </c>
      <c r="C8" s="64">
        <v>32622</v>
      </c>
      <c r="D8" s="89">
        <f t="shared" si="0"/>
        <v>36622</v>
      </c>
      <c r="E8" s="64">
        <v>5864</v>
      </c>
      <c r="F8" s="64">
        <v>49970.11340230113</v>
      </c>
      <c r="G8" s="41">
        <f t="shared" si="1"/>
        <v>55834.11340230113</v>
      </c>
      <c r="H8" s="41">
        <f t="shared" si="2"/>
        <v>-19212.113402301133</v>
      </c>
    </row>
    <row r="9" spans="1:8" ht="14.25">
      <c r="A9" s="21" t="s">
        <v>16</v>
      </c>
      <c r="B9" s="63">
        <v>10000</v>
      </c>
      <c r="C9" s="64">
        <v>112382.24959798026</v>
      </c>
      <c r="D9" s="89">
        <f t="shared" si="0"/>
        <v>122382.24959798026</v>
      </c>
      <c r="E9" s="64">
        <v>9773</v>
      </c>
      <c r="F9" s="64">
        <v>114407.72810319335</v>
      </c>
      <c r="G9" s="41">
        <f t="shared" si="1"/>
        <v>124180.72810319335</v>
      </c>
      <c r="H9" s="41">
        <f t="shared" si="2"/>
        <v>-1798.47850521309</v>
      </c>
    </row>
    <row r="10" spans="1:8" ht="14.25">
      <c r="A10" s="21" t="s">
        <v>24</v>
      </c>
      <c r="B10" s="63">
        <v>6000</v>
      </c>
      <c r="C10" s="64">
        <v>71221.79740756941</v>
      </c>
      <c r="D10" s="89">
        <f t="shared" si="0"/>
        <v>77221.79740756941</v>
      </c>
      <c r="E10" s="64">
        <v>5864</v>
      </c>
      <c r="F10" s="64">
        <v>72872.69330673777</v>
      </c>
      <c r="G10" s="41">
        <f t="shared" si="1"/>
        <v>78736.69330673777</v>
      </c>
      <c r="H10" s="41">
        <f t="shared" si="2"/>
        <v>-1514.8958991683612</v>
      </c>
    </row>
    <row r="11" spans="1:8" ht="14.25">
      <c r="A11" s="21" t="s">
        <v>21</v>
      </c>
      <c r="B11" s="63">
        <v>4000</v>
      </c>
      <c r="C11" s="64">
        <v>28577.708882413826</v>
      </c>
      <c r="D11" s="89">
        <f t="shared" si="0"/>
        <v>32577.708882413826</v>
      </c>
      <c r="E11" s="64">
        <v>3909</v>
      </c>
      <c r="F11" s="64">
        <v>28118.69682676174</v>
      </c>
      <c r="G11" s="41">
        <f t="shared" si="1"/>
        <v>32027.69682676174</v>
      </c>
      <c r="H11" s="41">
        <f t="shared" si="2"/>
        <v>550.0120556520851</v>
      </c>
    </row>
    <row r="12" spans="1:8" ht="14.25">
      <c r="A12" s="21" t="s">
        <v>25</v>
      </c>
      <c r="B12" s="63">
        <v>4000</v>
      </c>
      <c r="C12" s="64">
        <v>42882.20381582065</v>
      </c>
      <c r="D12" s="89">
        <f t="shared" si="0"/>
        <v>46882.20381582065</v>
      </c>
      <c r="E12" s="64">
        <v>3909</v>
      </c>
      <c r="F12" s="64">
        <v>43029.16409936806</v>
      </c>
      <c r="G12" s="41">
        <f t="shared" si="1"/>
        <v>46938.16409936806</v>
      </c>
      <c r="H12" s="41">
        <f t="shared" si="2"/>
        <v>-55.96028354741429</v>
      </c>
    </row>
    <row r="13" spans="1:8" ht="14.25">
      <c r="A13" s="21" t="s">
        <v>26</v>
      </c>
      <c r="B13" s="63">
        <v>8000</v>
      </c>
      <c r="C13" s="64">
        <v>195134</v>
      </c>
      <c r="D13" s="89">
        <f t="shared" si="0"/>
        <v>203134</v>
      </c>
      <c r="E13" s="64">
        <v>7818</v>
      </c>
      <c r="F13" s="64">
        <v>190900.6369767603</v>
      </c>
      <c r="G13" s="41">
        <f t="shared" si="1"/>
        <v>198718.6369767603</v>
      </c>
      <c r="H13" s="41">
        <f t="shared" si="2"/>
        <v>4415.363023239712</v>
      </c>
    </row>
    <row r="14" spans="1:8" ht="14.25">
      <c r="A14" s="21" t="s">
        <v>31</v>
      </c>
      <c r="B14" s="63">
        <v>4000</v>
      </c>
      <c r="C14" s="64">
        <v>22857.91297904708</v>
      </c>
      <c r="D14" s="89">
        <f t="shared" si="0"/>
        <v>26857.91297904708</v>
      </c>
      <c r="E14" s="64">
        <v>3909</v>
      </c>
      <c r="F14" s="64">
        <v>22897.932491485397</v>
      </c>
      <c r="G14" s="41">
        <f t="shared" si="1"/>
        <v>26806.932491485397</v>
      </c>
      <c r="H14" s="41">
        <f t="shared" si="2"/>
        <v>50.98048756168282</v>
      </c>
    </row>
    <row r="15" spans="1:8" ht="14.25">
      <c r="A15" s="21" t="s">
        <v>27</v>
      </c>
      <c r="B15" s="63">
        <v>6000</v>
      </c>
      <c r="C15" s="64">
        <v>99776</v>
      </c>
      <c r="D15" s="89">
        <f t="shared" si="0"/>
        <v>105776</v>
      </c>
      <c r="E15" s="64">
        <v>5864</v>
      </c>
      <c r="F15" s="64">
        <v>88020.58810961562</v>
      </c>
      <c r="G15" s="41">
        <f t="shared" si="1"/>
        <v>93884.58810961562</v>
      </c>
      <c r="H15" s="41">
        <f t="shared" si="2"/>
        <v>11891.411890384377</v>
      </c>
    </row>
    <row r="16" spans="1:8" ht="14.25">
      <c r="A16" s="21" t="s">
        <v>28</v>
      </c>
      <c r="B16" s="63">
        <v>4000</v>
      </c>
      <c r="C16" s="64">
        <v>49826.31719674416</v>
      </c>
      <c r="D16" s="89">
        <f t="shared" si="0"/>
        <v>53826.31719674416</v>
      </c>
      <c r="E16" s="64">
        <v>3909</v>
      </c>
      <c r="F16" s="64">
        <v>47538.52740800385</v>
      </c>
      <c r="G16" s="41">
        <f t="shared" si="1"/>
        <v>51447.52740800385</v>
      </c>
      <c r="H16" s="41">
        <f t="shared" si="2"/>
        <v>2378.7897887403087</v>
      </c>
    </row>
    <row r="17" spans="1:8" ht="14.25">
      <c r="A17" s="21" t="s">
        <v>29</v>
      </c>
      <c r="B17" s="63">
        <v>6000</v>
      </c>
      <c r="C17" s="64">
        <v>54911.46741032933</v>
      </c>
      <c r="D17" s="89">
        <f t="shared" si="0"/>
        <v>60911.46741032933</v>
      </c>
      <c r="E17" s="64">
        <v>5864</v>
      </c>
      <c r="F17" s="64">
        <v>57039.54792774223</v>
      </c>
      <c r="G17" s="41">
        <f t="shared" si="1"/>
        <v>62903.54792774223</v>
      </c>
      <c r="H17" s="41">
        <f t="shared" si="2"/>
        <v>-1992.0805174128982</v>
      </c>
    </row>
    <row r="18" spans="1:8" ht="14.25">
      <c r="A18" s="21" t="s">
        <v>20</v>
      </c>
      <c r="B18" s="63">
        <v>4000</v>
      </c>
      <c r="C18" s="64">
        <v>51047.9415486023</v>
      </c>
      <c r="D18" s="89">
        <f t="shared" si="0"/>
        <v>55047.9415486023</v>
      </c>
      <c r="E18" s="64">
        <v>3909</v>
      </c>
      <c r="F18" s="64">
        <v>48659.88223554865</v>
      </c>
      <c r="G18" s="41">
        <f t="shared" si="1"/>
        <v>52568.88223554865</v>
      </c>
      <c r="H18" s="41">
        <f t="shared" si="2"/>
        <v>2479.059313053651</v>
      </c>
    </row>
    <row r="19" spans="1:7" ht="14.25">
      <c r="A19" s="19" t="s">
        <v>45</v>
      </c>
      <c r="B19" s="86">
        <f aca="true" t="shared" si="3" ref="B19:G19">SUM(B2:B18)</f>
        <v>86000</v>
      </c>
      <c r="C19" s="86">
        <f t="shared" si="3"/>
        <v>999999.7497241617</v>
      </c>
      <c r="D19" s="90">
        <f t="shared" si="3"/>
        <v>1085999.7497241616</v>
      </c>
      <c r="E19" s="86">
        <f t="shared" si="3"/>
        <v>86001</v>
      </c>
      <c r="F19" s="65">
        <f t="shared" si="3"/>
        <v>999999.9999999999</v>
      </c>
      <c r="G19" s="65">
        <f t="shared" si="3"/>
        <v>1086000.9999999998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smorrill</dc:creator>
  <cp:keywords/>
  <dc:description/>
  <cp:lastModifiedBy>Owner</cp:lastModifiedBy>
  <cp:lastPrinted>2014-08-05T10:06:21Z</cp:lastPrinted>
  <dcterms:created xsi:type="dcterms:W3CDTF">2007-05-31T16:25:10Z</dcterms:created>
  <dcterms:modified xsi:type="dcterms:W3CDTF">2015-08-12T15:51:55Z</dcterms:modified>
  <cp:category/>
  <cp:version/>
  <cp:contentType/>
  <cp:contentStatus/>
</cp:coreProperties>
</file>